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rivate\StuFinServ\Awarding Temp\19-20\"/>
    </mc:Choice>
  </mc:AlternateContent>
  <bookViews>
    <workbookView xWindow="240" yWindow="165" windowWidth="21075" windowHeight="9915"/>
  </bookViews>
  <sheets>
    <sheet name="Payment Worksheet" sheetId="1" r:id="rId1"/>
  </sheets>
  <definedNames>
    <definedName name="BUILDING">'Payment Worksheet'!$K$10:$P$22</definedName>
    <definedName name="_xlnm.Print_Area" localSheetId="0">'Payment Worksheet'!$A$32:$F$91</definedName>
    <definedName name="RATE">'Payment Worksheet'!$H$8:$I$11</definedName>
  </definedNames>
  <calcPr calcId="162913"/>
</workbook>
</file>

<file path=xl/calcChain.xml><?xml version="1.0" encoding="utf-8"?>
<calcChain xmlns="http://schemas.openxmlformats.org/spreadsheetml/2006/main">
  <c r="A15" i="1" l="1"/>
  <c r="D62" i="1"/>
  <c r="D61" i="1"/>
  <c r="C62" i="1"/>
  <c r="C61" i="1"/>
  <c r="I27" i="1" l="1"/>
  <c r="A13" i="1" l="1"/>
  <c r="A11" i="1"/>
  <c r="E43" i="1" l="1"/>
  <c r="I26" i="1"/>
  <c r="B47" i="1"/>
  <c r="F62" i="1" l="1"/>
  <c r="F61" i="1"/>
  <c r="E55" i="1"/>
  <c r="E54" i="1"/>
  <c r="E65" i="1"/>
  <c r="E46" i="1"/>
  <c r="E45" i="1"/>
  <c r="E44" i="1"/>
  <c r="C43" i="1"/>
  <c r="D42" i="1"/>
  <c r="C42" i="1"/>
  <c r="D41" i="1"/>
  <c r="C41" i="1"/>
  <c r="E48" i="1"/>
  <c r="B48" i="1" s="1"/>
  <c r="D48" i="1" l="1"/>
  <c r="E47" i="1"/>
  <c r="E49" i="1" s="1"/>
  <c r="D49" i="1" s="1"/>
  <c r="C48" i="1"/>
  <c r="E62" i="1"/>
  <c r="C63" i="1"/>
  <c r="D43" i="1"/>
  <c r="C49" i="1" l="1"/>
  <c r="D47" i="1"/>
  <c r="D50" i="1" s="1"/>
  <c r="C47" i="1"/>
  <c r="E50" i="1"/>
  <c r="D63" i="1"/>
  <c r="E61" i="1"/>
  <c r="E63" i="1" s="1"/>
  <c r="C50" i="1" l="1"/>
  <c r="C54" i="1" l="1"/>
  <c r="D54" i="1"/>
  <c r="E56" i="1"/>
  <c r="E57" i="1" s="1"/>
  <c r="E66" i="1" s="1"/>
  <c r="C55" i="1"/>
  <c r="D55" i="1" s="1"/>
  <c r="D56" i="1" l="1"/>
  <c r="D57" i="1" s="1"/>
  <c r="D66" i="1" s="1"/>
  <c r="C56" i="1"/>
  <c r="C57" i="1" s="1"/>
  <c r="C66" i="1" l="1"/>
  <c r="E68" i="1" s="1"/>
</calcChain>
</file>

<file path=xl/sharedStrings.xml><?xml version="1.0" encoding="utf-8"?>
<sst xmlns="http://schemas.openxmlformats.org/spreadsheetml/2006/main" count="113" uniqueCount="96">
  <si>
    <t>Tuition</t>
  </si>
  <si>
    <t>Gift Aid</t>
  </si>
  <si>
    <t>On-Campus</t>
  </si>
  <si>
    <t>Off-Campus</t>
  </si>
  <si>
    <t>Charges</t>
  </si>
  <si>
    <t>Fall</t>
  </si>
  <si>
    <t>Spring</t>
  </si>
  <si>
    <t>Year</t>
  </si>
  <si>
    <t>General Fees (charged to all students)</t>
  </si>
  <si>
    <t>Student-Athlete Participation Fee</t>
  </si>
  <si>
    <t>Books charged to Student Account</t>
  </si>
  <si>
    <t>Residence Life Programming Fee</t>
  </si>
  <si>
    <t>Total charges</t>
  </si>
  <si>
    <t>Loans</t>
  </si>
  <si>
    <t>Subsidized Stafford Loan</t>
  </si>
  <si>
    <t>Unsubsidized Stafford Loan</t>
  </si>
  <si>
    <t>Total Loans</t>
  </si>
  <si>
    <t>Outside Scholarships</t>
  </si>
  <si>
    <t>Balance Due</t>
  </si>
  <si>
    <t>Estimated Balance for Year</t>
  </si>
  <si>
    <t>Federal Subsidized Stafford Loan</t>
  </si>
  <si>
    <t>Federal Unsubsidized Stafford Loan</t>
  </si>
  <si>
    <t>Staff</t>
  </si>
  <si>
    <t>PLUS %</t>
  </si>
  <si>
    <t>Yes</t>
  </si>
  <si>
    <t>No</t>
  </si>
  <si>
    <t>Will you be living on-campus or off-campus?</t>
  </si>
  <si>
    <t>Freshman (0-29 credits)</t>
  </si>
  <si>
    <t>Sophomore (30-59 credits)</t>
  </si>
  <si>
    <t>Junior (60-89 credits)</t>
  </si>
  <si>
    <t>Senior (90 or more credits)</t>
  </si>
  <si>
    <t>Buildings</t>
  </si>
  <si>
    <t>Standard, Shared Room</t>
  </si>
  <si>
    <t>Single Room</t>
  </si>
  <si>
    <t>Married/Family Apartment</t>
  </si>
  <si>
    <t>Platinum</t>
  </si>
  <si>
    <t>Gold</t>
  </si>
  <si>
    <t>Silver</t>
  </si>
  <si>
    <t>Saxon Apartments</t>
  </si>
  <si>
    <t>Division Street Apartments - 1 Bedroom</t>
  </si>
  <si>
    <t>Division Street Apartments - 2 Bedrooms</t>
  </si>
  <si>
    <t>5 Plex Apartments - 1 Bedroom</t>
  </si>
  <si>
    <t>Duplex Apartments</t>
  </si>
  <si>
    <t>5 Plex Apartments - 2 Bedrooms</t>
  </si>
  <si>
    <t>Standard</t>
  </si>
  <si>
    <t>Single</t>
  </si>
  <si>
    <t>Married</t>
  </si>
  <si>
    <t>Tabor Terrace Apartments (Mary Husted, Pearl Lewis, Warner Monroe)</t>
  </si>
  <si>
    <t>Adams House</t>
  </si>
  <si>
    <t>Clackamas, Rainier or Willamette House</t>
  </si>
  <si>
    <t>Tabor House</t>
  </si>
  <si>
    <t>Jefferson House</t>
  </si>
  <si>
    <t>House</t>
  </si>
  <si>
    <t>Residence Hall (Smith - Women's)</t>
  </si>
  <si>
    <t>Residence Hall (Warman - Men's)</t>
  </si>
  <si>
    <t>For 1 Beds</t>
  </si>
  <si>
    <t>Bronze</t>
  </si>
  <si>
    <t>Housing Cost</t>
  </si>
  <si>
    <t>Meal Plan</t>
  </si>
  <si>
    <t>On Payment WS</t>
  </si>
  <si>
    <t>5 Plex Apt.</t>
  </si>
  <si>
    <t>Division St. Apt.</t>
  </si>
  <si>
    <t>Duplex Apt.</t>
  </si>
  <si>
    <t>Residence Hall</t>
  </si>
  <si>
    <t>Saxon Apt.</t>
  </si>
  <si>
    <t>Tabor Terrace Apt.</t>
  </si>
  <si>
    <t>Other Scholarships/Grants</t>
  </si>
  <si>
    <t>Total Free Scholarship/Grant Aid</t>
  </si>
  <si>
    <t>Work &amp; Loans</t>
  </si>
  <si>
    <t>Total Other Gift Aid</t>
  </si>
  <si>
    <t>Federal Work Study Program</t>
  </si>
  <si>
    <t>Total Charges minus Total Gift Aid</t>
  </si>
  <si>
    <t>Other Fees (lab fees, applied music lessons)</t>
  </si>
  <si>
    <t>Parking (purchase in Student Affairs)</t>
  </si>
  <si>
    <t>Options for Paying an Owing Balance</t>
  </si>
  <si>
    <t xml:space="preserve">If the parent tries for a parent loan and is denied, and they indicate that they no longer want to pursue a Parent PLUS Loan, we may be able to award additional Federal Unsubsidized Stafford Loans for the student.   The amount may not be enough to cover the full amount needed or requested by the parent.  Additionally, if a parent is denied, they can still pursue the Parent PLUS Loan by using an Endorser (co-borrower) or by Appealing the credit decision.  Please note that if one parent tries for the parent loan and is denied and the other parent applies at the same time or later and is approved, we must take action on the approved PLUS loan.  In summary; if one of your parents is denied and we award you the additional unsubsidized loan, and then your other parent applies and is approved, we must cancel the additional unsubsidized loan and use the approved parent loan.  </t>
  </si>
  <si>
    <t xml:space="preserve">If you are interested in a payment plan option, please contact our office so that we can review the options available to you. </t>
  </si>
  <si>
    <r>
      <t>(More than one option can be used</t>
    </r>
    <r>
      <rPr>
        <u/>
        <sz val="12"/>
        <color theme="1"/>
        <rFont val="Calibri"/>
        <family val="2"/>
        <scheme val="minor"/>
      </rPr>
      <t>)</t>
    </r>
  </si>
  <si>
    <r>
      <t>Parent PLUS Loan</t>
    </r>
    <r>
      <rPr>
        <b/>
        <sz val="12"/>
        <color theme="1"/>
        <rFont val="Calibri"/>
        <family val="2"/>
        <scheme val="minor"/>
      </rPr>
      <t>:</t>
    </r>
    <r>
      <rPr>
        <sz val="12"/>
        <color theme="1"/>
        <rFont val="Calibri"/>
        <family val="2"/>
        <scheme val="minor"/>
      </rPr>
      <t>  A loan that is in the parent’s name for the student</t>
    </r>
    <r>
      <rPr>
        <b/>
        <i/>
        <sz val="12"/>
        <color theme="1"/>
        <rFont val="Calibri"/>
        <family val="2"/>
        <scheme val="minor"/>
      </rPr>
      <t xml:space="preserve">.  </t>
    </r>
    <r>
      <rPr>
        <sz val="12"/>
        <color theme="1"/>
        <rFont val="Calibri"/>
        <family val="2"/>
        <scheme val="minor"/>
      </rPr>
      <t>StudentAid.gov provides information about parent loans in both English and Spanish.  There is a loan origination fee associated with this loan. This means that a parent must ask for an amount that is greater than the balance due to net the requested amount.  Your parent can apply for the Parent PLUS Loan online at StudentLoans.gov, using their FSA ID and password.  This is the same way they signed the FAFSA.</t>
    </r>
  </si>
  <si>
    <r>
      <t>Private Education Loans</t>
    </r>
    <r>
      <rPr>
        <b/>
        <sz val="12"/>
        <color theme="1"/>
        <rFont val="Calibri"/>
        <family val="2"/>
        <scheme val="minor"/>
      </rPr>
      <t xml:space="preserve">: </t>
    </r>
    <r>
      <rPr>
        <sz val="12"/>
        <color theme="1"/>
        <rFont val="Calibri"/>
        <family val="2"/>
        <scheme val="minor"/>
      </rPr>
      <t>This is a loan that is in the student’s name. Depending on work and credit history, the student may need a credit-worthy co-borrower. This can be a parent or another person.  When researching private loan options, ask if the lender offers a co-borrower release option.  If they do, it usually means that after a certain number of years of on-time payments you can ask to have the co-borrower released from your loan.</t>
    </r>
  </si>
  <si>
    <r>
      <t xml:space="preserve">A second private loan option is called a Private Parent Loan: </t>
    </r>
    <r>
      <rPr>
        <sz val="12"/>
        <color theme="1"/>
        <rFont val="Calibri"/>
        <family val="2"/>
        <scheme val="minor"/>
      </rPr>
      <t xml:space="preserve">This is a loan that is in another person’s name.  It is not required to be the parent who borrows this type of loan.  </t>
    </r>
  </si>
  <si>
    <r>
      <t xml:space="preserve">A link to information about and the application for Private Education Loans is available on the WPC website at </t>
    </r>
    <r>
      <rPr>
        <u/>
        <sz val="12"/>
        <color theme="1"/>
        <rFont val="Calibri"/>
        <family val="2"/>
        <scheme val="minor"/>
      </rPr>
      <t>www.warnerpacific.edu/loans</t>
    </r>
    <r>
      <rPr>
        <sz val="12"/>
        <color theme="1"/>
        <rFont val="Calibri"/>
        <family val="2"/>
        <scheme val="minor"/>
      </rPr>
      <t xml:space="preserve"> at the bottom of the page. If you are considering this type of loan, please read and answer the questions as it will assist you in making a decision if this is the right type of loan for you.  Please note that not all lenders who offer private loans are listed on this website.  The lenders listed are lenders that our students have used in the past.</t>
    </r>
  </si>
  <si>
    <r>
      <t>ESTIMATED</t>
    </r>
    <r>
      <rPr>
        <sz val="20"/>
        <rFont val="Gill Sans MT"/>
        <family val="2"/>
      </rPr>
      <t xml:space="preserve"> PAYMENT WORKSHEET</t>
    </r>
  </si>
  <si>
    <t>Work Study is not applied to your balance.  You will receive a monthly paycheck when you find a job for the hours worked.  Jobs are posted on the WPC website at www.warnerpacific.edu/work-study.  Students are responsible for finding their own job.</t>
  </si>
  <si>
    <t>Will you participate in Athletics or receive an Athletic Scholarship?</t>
  </si>
  <si>
    <t>Enter your Financial Aid Information from your Award Letter below.  Your Award Letter is available online through your MyWP Portal.</t>
  </si>
  <si>
    <t>Commuter</t>
  </si>
  <si>
    <t>Total Warner Pacific Gift Aid</t>
  </si>
  <si>
    <t>Warner Pacific Scholarships/Grants</t>
  </si>
  <si>
    <r>
      <rPr>
        <b/>
        <u/>
        <sz val="12"/>
        <color theme="1"/>
        <rFont val="Calibri"/>
        <family val="2"/>
        <scheme val="minor"/>
      </rPr>
      <t>Payment Plan Options:</t>
    </r>
    <r>
      <rPr>
        <sz val="12"/>
        <color theme="1"/>
        <rFont val="Calibri"/>
        <family val="2"/>
        <scheme val="minor"/>
      </rPr>
      <t xml:space="preserve"> Warner Pacific offers many payment plan options for you directly with the school to spread your payments over the course of the semester.  Payment plans with the school cannot extend past the end of the school year for which the balance is owed.  If you have a large balance, sometimes a loan can be a better option for your family with the longer payment timeframe allowing for lower payments.  Don’t forget that you can mix and match any of the options listed. Some of our students enroll in payment plans and apply for smaller loans to cover a balance. </t>
    </r>
  </si>
  <si>
    <r>
      <t>Outside/Private Scholarships</t>
    </r>
    <r>
      <rPr>
        <b/>
        <sz val="12"/>
        <color theme="1"/>
        <rFont val="Calibri"/>
        <family val="2"/>
        <scheme val="minor"/>
      </rPr>
      <t>:</t>
    </r>
    <r>
      <rPr>
        <sz val="12"/>
        <color theme="1"/>
        <rFont val="Calibri"/>
        <family val="2"/>
        <scheme val="minor"/>
      </rPr>
      <t xml:space="preserve"> Many organizations offer scholarships to students.  We encourage you to pursue as many scholarships as you can.  We have some scholarship searches listed on our website and also update our student blog, </t>
    </r>
    <r>
      <rPr>
        <sz val="12"/>
        <rFont val="Calibri"/>
        <family val="2"/>
        <scheme val="minor"/>
      </rPr>
      <t>The Shield, monthly</t>
    </r>
    <r>
      <rPr>
        <sz val="12"/>
        <color theme="1"/>
        <rFont val="Calibri"/>
        <family val="2"/>
        <scheme val="minor"/>
      </rPr>
      <t xml:space="preserve">.  </t>
    </r>
    <r>
      <rPr>
        <b/>
        <i/>
        <sz val="12"/>
        <color theme="1"/>
        <rFont val="Calibri"/>
        <family val="2"/>
        <scheme val="minor"/>
      </rPr>
      <t>If you are awarded any scholarships, be sure to use the Report/View Outside Awards option in the MyWP Portal to inform our office so we can enter it in our system as an anticipated payment.</t>
    </r>
  </si>
  <si>
    <t>2019-2020 School Year</t>
  </si>
  <si>
    <t>WARNER PACIFIC UNIVERSITY</t>
  </si>
  <si>
    <t>This worksheet is designed to help you estimate the costs of attending Warner Pacific University.  Please choose one of the options in the blue boxes below and enter your financial aid information in the yellow boxes to help fill in your worksheet.  Contact our office at 503-517-1091 if you have any questions.  Once you have completed the worksheet, print the pages below to see the completed worksheet and other payment options.</t>
  </si>
  <si>
    <t>What is your grade level at the beginning of the 2019-2020 School Year?</t>
  </si>
  <si>
    <r>
      <rPr>
        <b/>
        <u/>
        <sz val="12"/>
        <color theme="1"/>
        <rFont val="Calibri"/>
        <family val="2"/>
        <scheme val="minor"/>
      </rPr>
      <t>Church Match Program:</t>
    </r>
    <r>
      <rPr>
        <sz val="12"/>
        <color theme="1"/>
        <rFont val="Calibri"/>
        <family val="2"/>
        <scheme val="minor"/>
      </rPr>
      <t xml:space="preserve">  If you, or a family member or friend, belong to a church that would like to contribute to your education, Warner Pacific will match up to $500 each semester for a contribution that is received by the 10th day of each semester.  Our cap is $500 per semester. A letter  you can share with your pastor, priest, or youth minister is available on the WPC website.  Please use the Report/View Outside Awards option in the MyWP Portal to inform our office if a church will contribute so we can enter it in our system as an anticipated payment.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</si>
</sst>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0.00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sz val="12"/>
      <name val="Arial"/>
      <family val="2"/>
    </font>
    <font>
      <i/>
      <sz val="12"/>
      <name val="Arial"/>
      <family val="2"/>
    </font>
    <font>
      <sz val="20"/>
      <name val="Arial"/>
      <family val="2"/>
    </font>
    <font>
      <b/>
      <sz val="20"/>
      <name val="Arial"/>
      <family val="2"/>
    </font>
    <font>
      <sz val="8"/>
      <name val="Arial"/>
      <family val="2"/>
    </font>
    <font>
      <sz val="9"/>
      <name val="Arial"/>
      <family val="2"/>
    </font>
    <font>
      <sz val="9"/>
      <color theme="1"/>
      <name val="Calibri"/>
      <family val="2"/>
      <scheme val="minor"/>
    </font>
    <font>
      <b/>
      <sz val="11"/>
      <name val="Calibri"/>
      <family val="2"/>
      <scheme val="minor"/>
    </font>
    <font>
      <sz val="11"/>
      <name val="Calibri"/>
      <family val="2"/>
      <scheme val="minor"/>
    </font>
    <font>
      <b/>
      <sz val="12"/>
      <color theme="1"/>
      <name val="Calibri"/>
      <family val="2"/>
      <scheme val="minor"/>
    </font>
    <font>
      <b/>
      <u/>
      <sz val="12"/>
      <color theme="1"/>
      <name val="Calibri"/>
      <family val="2"/>
      <scheme val="minor"/>
    </font>
    <font>
      <u/>
      <sz val="12"/>
      <color theme="1"/>
      <name val="Calibri"/>
      <family val="2"/>
      <scheme val="minor"/>
    </font>
    <font>
      <sz val="12"/>
      <color theme="1"/>
      <name val="Calibri"/>
      <family val="2"/>
      <scheme val="minor"/>
    </font>
    <font>
      <sz val="12"/>
      <name val="Calibri"/>
      <family val="2"/>
      <scheme val="minor"/>
    </font>
    <font>
      <b/>
      <i/>
      <sz val="12"/>
      <color theme="1"/>
      <name val="Calibri"/>
      <family val="2"/>
      <scheme val="minor"/>
    </font>
    <font>
      <sz val="20"/>
      <name val="Gill Sans MT"/>
      <family val="2"/>
    </font>
    <font>
      <b/>
      <sz val="20"/>
      <name val="Gill Sans MT"/>
      <family val="2"/>
    </font>
    <font>
      <sz val="9"/>
      <color theme="0"/>
      <name val="Calibri"/>
      <family val="2"/>
      <scheme val="minor"/>
    </font>
    <font>
      <b/>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cellStyleXfs>
  <cellXfs count="101">
    <xf numFmtId="0" fontId="0" fillId="0" borderId="0" xfId="0"/>
    <xf numFmtId="0" fontId="0" fillId="0" borderId="0" xfId="0" applyFont="1" applyProtection="1"/>
    <xf numFmtId="0" fontId="0" fillId="3" borderId="0" xfId="0" applyFont="1" applyFill="1" applyProtection="1"/>
    <xf numFmtId="0" fontId="0" fillId="0" borderId="0" xfId="0" applyNumberFormat="1" applyFont="1" applyAlignment="1" applyProtection="1"/>
    <xf numFmtId="0" fontId="0" fillId="0" borderId="0" xfId="2" applyNumberFormat="1" applyFont="1" applyAlignment="1" applyProtection="1"/>
    <xf numFmtId="0" fontId="0" fillId="0" borderId="0" xfId="0" applyNumberFormat="1" applyFont="1" applyProtection="1"/>
    <xf numFmtId="166" fontId="0" fillId="0" borderId="0" xfId="2" applyNumberFormat="1" applyFont="1" applyAlignment="1" applyProtection="1"/>
    <xf numFmtId="0" fontId="13" fillId="0" borderId="0" xfId="0" applyNumberFormat="1" applyFont="1" applyAlignment="1" applyProtection="1"/>
    <xf numFmtId="0" fontId="0" fillId="0" borderId="0" xfId="1" applyNumberFormat="1" applyFont="1" applyBorder="1" applyAlignment="1" applyProtection="1">
      <alignment vertical="top"/>
    </xf>
    <xf numFmtId="0" fontId="0" fillId="0" borderId="0" xfId="0" applyNumberFormat="1" applyFont="1" applyAlignment="1" applyProtection="1">
      <alignment horizontal="left"/>
    </xf>
    <xf numFmtId="0" fontId="0" fillId="0" borderId="0" xfId="1" applyNumberFormat="1" applyFont="1" applyBorder="1" applyAlignment="1" applyProtection="1">
      <alignment horizontal="left" vertical="top"/>
    </xf>
    <xf numFmtId="0" fontId="0" fillId="0" borderId="0" xfId="1" applyNumberFormat="1" applyFont="1" applyAlignment="1" applyProtection="1"/>
    <xf numFmtId="0" fontId="0" fillId="0" borderId="0" xfId="2" applyNumberFormat="1" applyFont="1" applyProtection="1"/>
    <xf numFmtId="0" fontId="0" fillId="0" borderId="0" xfId="0" applyNumberFormat="1" applyFont="1" applyAlignment="1" applyProtection="1">
      <alignment horizontal="right"/>
    </xf>
    <xf numFmtId="164" fontId="11" fillId="3" borderId="0" xfId="1" applyNumberFormat="1" applyFont="1" applyFill="1" applyBorder="1" applyAlignment="1" applyProtection="1">
      <alignment horizontal="left" vertical="top" wrapText="1"/>
    </xf>
    <xf numFmtId="0" fontId="0" fillId="3" borderId="0" xfId="0" applyFill="1" applyProtection="1"/>
    <xf numFmtId="0" fontId="0" fillId="0" borderId="0" xfId="0" applyProtection="1"/>
    <xf numFmtId="0" fontId="5" fillId="3" borderId="0" xfId="3" applyFont="1" applyFill="1" applyProtection="1"/>
    <xf numFmtId="0" fontId="7" fillId="3" borderId="0" xfId="3" applyFont="1" applyFill="1" applyAlignment="1" applyProtection="1"/>
    <xf numFmtId="0" fontId="8" fillId="3" borderId="0" xfId="3" applyFont="1" applyFill="1" applyAlignment="1" applyProtection="1"/>
    <xf numFmtId="0" fontId="5" fillId="3" borderId="0" xfId="3" applyFont="1" applyFill="1" applyAlignment="1" applyProtection="1">
      <alignment horizontal="center"/>
    </xf>
    <xf numFmtId="0" fontId="4" fillId="3" borderId="2" xfId="3" applyFont="1" applyFill="1" applyBorder="1" applyProtection="1"/>
    <xf numFmtId="8" fontId="5" fillId="3" borderId="0" xfId="3" applyNumberFormat="1" applyFont="1" applyFill="1" applyBorder="1" applyAlignment="1" applyProtection="1">
      <alignment horizontal="center"/>
    </xf>
    <xf numFmtId="0" fontId="6" fillId="3" borderId="0" xfId="3" applyFont="1" applyFill="1" applyProtection="1"/>
    <xf numFmtId="8" fontId="5" fillId="3" borderId="1" xfId="3" applyNumberFormat="1" applyFont="1" applyFill="1" applyBorder="1" applyProtection="1"/>
    <xf numFmtId="0" fontId="10" fillId="3" borderId="3" xfId="3" applyFont="1" applyFill="1" applyBorder="1" applyAlignment="1" applyProtection="1">
      <alignment vertical="top" wrapText="1"/>
    </xf>
    <xf numFmtId="0" fontId="0" fillId="0" borderId="0" xfId="0" applyNumberFormat="1" applyFont="1" applyFill="1" applyAlignment="1" applyProtection="1"/>
    <xf numFmtId="0" fontId="0" fillId="2" borderId="0" xfId="0" applyNumberFormat="1" applyFont="1" applyFill="1" applyAlignment="1" applyProtection="1"/>
    <xf numFmtId="0" fontId="9" fillId="3" borderId="3" xfId="3" applyFont="1" applyFill="1" applyBorder="1" applyAlignment="1" applyProtection="1">
      <alignment horizontal="left" vertical="top" wrapText="1" indent="1"/>
    </xf>
    <xf numFmtId="0" fontId="0" fillId="0" borderId="0" xfId="0" applyNumberFormat="1" applyFont="1" applyBorder="1" applyAlignment="1" applyProtection="1"/>
    <xf numFmtId="0" fontId="0" fillId="0" borderId="0" xfId="1" applyNumberFormat="1" applyFont="1" applyBorder="1" applyAlignment="1" applyProtection="1"/>
    <xf numFmtId="8" fontId="4" fillId="3" borderId="0" xfId="3" applyNumberFormat="1" applyFont="1" applyFill="1" applyAlignment="1" applyProtection="1">
      <alignment horizontal="right"/>
    </xf>
    <xf numFmtId="8" fontId="4" fillId="3" borderId="0" xfId="3" applyNumberFormat="1" applyFont="1" applyFill="1" applyProtection="1"/>
    <xf numFmtId="8" fontId="4" fillId="3" borderId="4" xfId="3" applyNumberFormat="1" applyFont="1" applyFill="1" applyBorder="1" applyProtection="1"/>
    <xf numFmtId="8" fontId="5" fillId="3" borderId="0" xfId="3" applyNumberFormat="1" applyFont="1" applyFill="1" applyProtection="1"/>
    <xf numFmtId="0" fontId="0" fillId="0" borderId="0" xfId="0" applyNumberFormat="1" applyAlignment="1" applyProtection="1"/>
    <xf numFmtId="0" fontId="9" fillId="3" borderId="0" xfId="3" applyFont="1" applyFill="1" applyProtection="1"/>
    <xf numFmtId="8" fontId="4" fillId="3" borderId="0" xfId="3" applyNumberFormat="1" applyFont="1" applyFill="1" applyBorder="1" applyAlignment="1" applyProtection="1">
      <alignment horizontal="right"/>
    </xf>
    <xf numFmtId="8" fontId="4" fillId="3" borderId="2" xfId="3" applyNumberFormat="1" applyFont="1" applyFill="1" applyBorder="1" applyAlignment="1" applyProtection="1">
      <alignment horizontal="right"/>
    </xf>
    <xf numFmtId="0" fontId="0" fillId="0" borderId="0" xfId="1" applyNumberFormat="1" applyFont="1" applyAlignment="1" applyProtection="1">
      <alignment vertical="top"/>
    </xf>
    <xf numFmtId="165" fontId="5" fillId="3" borderId="0" xfId="3" applyNumberFormat="1" applyFont="1" applyFill="1" applyProtection="1"/>
    <xf numFmtId="0" fontId="5" fillId="3" borderId="0" xfId="3" applyFont="1" applyFill="1" applyAlignment="1" applyProtection="1">
      <alignment horizontal="right"/>
    </xf>
    <xf numFmtId="0" fontId="4" fillId="3" borderId="0" xfId="3" applyFont="1" applyFill="1" applyBorder="1" applyAlignment="1" applyProtection="1">
      <alignment horizontal="right"/>
    </xf>
    <xf numFmtId="8" fontId="4" fillId="3" borderId="2" xfId="3" applyNumberFormat="1" applyFont="1" applyFill="1" applyBorder="1" applyProtection="1"/>
    <xf numFmtId="0" fontId="0" fillId="0" borderId="0" xfId="0" applyNumberFormat="1" applyProtection="1"/>
    <xf numFmtId="0" fontId="4" fillId="3" borderId="0" xfId="3" applyFont="1" applyFill="1" applyAlignment="1" applyProtection="1">
      <alignment horizontal="right"/>
    </xf>
    <xf numFmtId="8" fontId="4" fillId="3" borderId="5" xfId="3" applyNumberFormat="1" applyFont="1" applyFill="1" applyBorder="1" applyProtection="1"/>
    <xf numFmtId="8" fontId="5" fillId="4" borderId="1" xfId="3" applyNumberFormat="1" applyFont="1" applyFill="1" applyBorder="1" applyProtection="1">
      <protection locked="0"/>
    </xf>
    <xf numFmtId="8" fontId="4" fillId="4" borderId="2" xfId="3" applyNumberFormat="1" applyFont="1" applyFill="1" applyBorder="1" applyProtection="1">
      <protection locked="0"/>
    </xf>
    <xf numFmtId="164" fontId="0" fillId="4" borderId="1" xfId="1" applyNumberFormat="1" applyFont="1" applyFill="1" applyBorder="1" applyProtection="1">
      <protection locked="0"/>
    </xf>
    <xf numFmtId="0" fontId="10" fillId="3" borderId="0" xfId="3" applyFont="1" applyFill="1" applyBorder="1" applyAlignment="1" applyProtection="1">
      <alignment vertical="top" wrapText="1"/>
    </xf>
    <xf numFmtId="0" fontId="9" fillId="3" borderId="0" xfId="3" applyFont="1" applyFill="1" applyBorder="1" applyAlignment="1" applyProtection="1">
      <alignment horizontal="left" vertical="top" wrapText="1" indent="1"/>
    </xf>
    <xf numFmtId="0" fontId="9" fillId="3" borderId="0" xfId="3" applyFont="1" applyFill="1" applyBorder="1" applyAlignment="1" applyProtection="1">
      <alignment horizontal="left" vertical="top" wrapText="1"/>
    </xf>
    <xf numFmtId="8" fontId="4" fillId="3" borderId="0" xfId="3" applyNumberFormat="1" applyFont="1" applyFill="1" applyBorder="1" applyProtection="1"/>
    <xf numFmtId="0" fontId="0" fillId="3" borderId="9" xfId="0" applyFill="1" applyBorder="1" applyProtection="1"/>
    <xf numFmtId="0" fontId="0" fillId="3" borderId="0" xfId="0" applyFill="1" applyBorder="1" applyProtection="1"/>
    <xf numFmtId="0" fontId="0" fillId="3" borderId="10" xfId="0" applyFill="1" applyBorder="1" applyProtection="1"/>
    <xf numFmtId="0" fontId="0" fillId="3" borderId="9" xfId="0" applyFont="1" applyFill="1" applyBorder="1" applyProtection="1"/>
    <xf numFmtId="0" fontId="0" fillId="3" borderId="0" xfId="0" applyFont="1" applyFill="1" applyBorder="1" applyProtection="1"/>
    <xf numFmtId="0" fontId="0" fillId="3" borderId="10" xfId="0" applyFont="1" applyFill="1" applyBorder="1" applyProtection="1"/>
    <xf numFmtId="0" fontId="0" fillId="3" borderId="0" xfId="0" applyFont="1" applyFill="1" applyBorder="1" applyAlignment="1" applyProtection="1">
      <alignment horizontal="left"/>
    </xf>
    <xf numFmtId="0" fontId="0" fillId="3" borderId="10" xfId="0" applyFont="1" applyFill="1" applyBorder="1" applyAlignment="1" applyProtection="1">
      <alignment horizontal="left"/>
    </xf>
    <xf numFmtId="0" fontId="2" fillId="3" borderId="9" xfId="0" applyFont="1" applyFill="1" applyBorder="1" applyProtection="1"/>
    <xf numFmtId="164" fontId="11" fillId="3" borderId="10" xfId="1" applyNumberFormat="1" applyFont="1" applyFill="1" applyBorder="1" applyAlignment="1" applyProtection="1">
      <alignment horizontal="left" vertical="top" wrapText="1"/>
    </xf>
    <xf numFmtId="0" fontId="0" fillId="3" borderId="12" xfId="0" applyFill="1" applyBorder="1" applyProtection="1"/>
    <xf numFmtId="0" fontId="0" fillId="3" borderId="5" xfId="0" applyFill="1" applyBorder="1" applyProtection="1"/>
    <xf numFmtId="0" fontId="0" fillId="3" borderId="13" xfId="0" applyFill="1" applyBorder="1" applyProtection="1"/>
    <xf numFmtId="0" fontId="0" fillId="3" borderId="0" xfId="0" applyFill="1" applyAlignment="1" applyProtection="1">
      <alignment vertical="top"/>
    </xf>
    <xf numFmtId="0" fontId="0" fillId="0" borderId="0" xfId="0" applyNumberFormat="1" applyAlignment="1" applyProtection="1">
      <alignment vertical="top"/>
    </xf>
    <xf numFmtId="0" fontId="0" fillId="0" borderId="0" xfId="2" applyNumberFormat="1" applyFont="1" applyAlignment="1" applyProtection="1">
      <alignment vertical="top"/>
    </xf>
    <xf numFmtId="0" fontId="0" fillId="0" borderId="0" xfId="0" applyAlignment="1" applyProtection="1">
      <alignment vertical="top"/>
    </xf>
    <xf numFmtId="0" fontId="0" fillId="0" borderId="0" xfId="0" applyNumberFormat="1" applyFont="1" applyAlignment="1" applyProtection="1">
      <alignment vertical="top"/>
    </xf>
    <xf numFmtId="0" fontId="0" fillId="0" borderId="0" xfId="0" applyFont="1" applyAlignment="1" applyProtection="1">
      <alignment vertical="top"/>
    </xf>
    <xf numFmtId="0" fontId="0" fillId="3" borderId="0" xfId="0" applyFont="1" applyFill="1" applyAlignment="1" applyProtection="1">
      <alignment vertical="top"/>
    </xf>
    <xf numFmtId="0" fontId="23" fillId="3" borderId="9" xfId="0" applyFont="1" applyFill="1" applyBorder="1" applyProtection="1"/>
    <xf numFmtId="0" fontId="20" fillId="3" borderId="0" xfId="3" applyFont="1" applyFill="1" applyAlignment="1" applyProtection="1"/>
    <xf numFmtId="0" fontId="21" fillId="3" borderId="0" xfId="3" applyFont="1" applyFill="1" applyAlignment="1" applyProtection="1"/>
    <xf numFmtId="0" fontId="2" fillId="5" borderId="1" xfId="0" applyFont="1" applyFill="1" applyBorder="1" applyAlignment="1" applyProtection="1">
      <alignment horizontal="left"/>
      <protection locked="0"/>
    </xf>
    <xf numFmtId="0" fontId="2" fillId="5" borderId="11" xfId="0" applyFont="1" applyFill="1" applyBorder="1" applyAlignment="1" applyProtection="1">
      <alignment horizontal="left"/>
      <protection locked="0"/>
    </xf>
    <xf numFmtId="0" fontId="2" fillId="3" borderId="6" xfId="0" applyFont="1" applyFill="1" applyBorder="1" applyAlignment="1" applyProtection="1">
      <alignment horizontal="left" wrapText="1"/>
    </xf>
    <xf numFmtId="0" fontId="2" fillId="3" borderId="7" xfId="0" applyFont="1" applyFill="1" applyBorder="1" applyAlignment="1" applyProtection="1">
      <alignment horizontal="left" wrapText="1"/>
    </xf>
    <xf numFmtId="0" fontId="2" fillId="3" borderId="8" xfId="0" applyFont="1" applyFill="1" applyBorder="1" applyAlignment="1" applyProtection="1">
      <alignment horizontal="left" wrapText="1"/>
    </xf>
    <xf numFmtId="0" fontId="9" fillId="3" borderId="0" xfId="3" applyFont="1" applyFill="1" applyBorder="1" applyAlignment="1" applyProtection="1">
      <alignment horizontal="left" vertical="top" wrapText="1"/>
    </xf>
    <xf numFmtId="0" fontId="22" fillId="3" borderId="3" xfId="0" applyFont="1" applyFill="1" applyBorder="1" applyAlignment="1" applyProtection="1">
      <alignment horizontal="left" wrapText="1" indent="1"/>
    </xf>
    <xf numFmtId="0" fontId="22" fillId="3" borderId="10" xfId="0" applyFont="1" applyFill="1" applyBorder="1" applyAlignment="1" applyProtection="1">
      <alignment horizontal="left" wrapText="1" indent="1"/>
    </xf>
    <xf numFmtId="164" fontId="13" fillId="3" borderId="1" xfId="1" applyNumberFormat="1" applyFont="1" applyFill="1" applyBorder="1" applyAlignment="1" applyProtection="1">
      <alignment horizontal="right"/>
    </xf>
    <xf numFmtId="164" fontId="12" fillId="3" borderId="1" xfId="1" applyNumberFormat="1" applyFont="1" applyFill="1" applyBorder="1" applyAlignment="1" applyProtection="1">
      <alignment horizontal="center"/>
    </xf>
    <xf numFmtId="0" fontId="0" fillId="0" borderId="1" xfId="0" applyFont="1" applyBorder="1" applyAlignment="1" applyProtection="1">
      <alignment horizontal="center"/>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14" fillId="3" borderId="0" xfId="0" applyFont="1" applyFill="1" applyAlignment="1">
      <alignment horizontal="center" vertical="center"/>
    </xf>
    <xf numFmtId="0" fontId="0" fillId="3" borderId="9" xfId="0" applyFont="1" applyFill="1" applyBorder="1" applyAlignment="1" applyProtection="1">
      <alignment horizontal="left" wrapText="1"/>
    </xf>
    <xf numFmtId="0" fontId="0" fillId="3" borderId="0" xfId="0" applyFont="1" applyFill="1" applyBorder="1" applyAlignment="1" applyProtection="1">
      <alignment horizontal="left" wrapText="1"/>
    </xf>
    <xf numFmtId="0" fontId="0" fillId="3" borderId="16" xfId="0" applyFont="1" applyFill="1" applyBorder="1" applyAlignment="1" applyProtection="1">
      <alignment horizontal="left" wrapText="1"/>
    </xf>
    <xf numFmtId="0" fontId="20" fillId="3" borderId="0" xfId="3" applyFont="1" applyFill="1" applyAlignment="1" applyProtection="1">
      <alignment horizontal="center"/>
    </xf>
    <xf numFmtId="0" fontId="21" fillId="3" borderId="0" xfId="3" applyFont="1" applyFill="1" applyAlignment="1" applyProtection="1">
      <alignment horizontal="center"/>
    </xf>
    <xf numFmtId="0" fontId="15" fillId="3" borderId="0" xfId="0" applyFont="1" applyFill="1" applyAlignment="1">
      <alignment horizontal="center" vertical="center"/>
    </xf>
    <xf numFmtId="0" fontId="17" fillId="3" borderId="0" xfId="0" applyFont="1" applyFill="1" applyAlignment="1">
      <alignment horizontal="center" vertical="center"/>
    </xf>
    <xf numFmtId="0" fontId="17" fillId="3" borderId="0" xfId="0" applyFont="1" applyFill="1" applyAlignment="1">
      <alignment horizontal="left" vertical="top" wrapText="1"/>
    </xf>
    <xf numFmtId="0" fontId="15" fillId="3" borderId="0" xfId="0" applyFont="1" applyFill="1" applyAlignment="1">
      <alignment horizontal="left" vertical="top" wrapText="1"/>
    </xf>
    <xf numFmtId="0" fontId="14" fillId="3" borderId="0" xfId="0" applyFont="1" applyFill="1" applyAlignment="1">
      <alignment horizontal="left" vertical="top" wrapText="1"/>
    </xf>
  </cellXfs>
  <cellStyles count="5">
    <cellStyle name="Comma" xfId="1" builtinId="3"/>
    <cellStyle name="Currency 2" xfId="4"/>
    <cellStyle name="Normal" xfId="0" builtinId="0"/>
    <cellStyle name="Normal 2" xfId="3"/>
    <cellStyle name="Percent" xfId="2" builtinId="5"/>
  </cellStyles>
  <dxfs count="3">
    <dxf>
      <font>
        <color auto="1"/>
      </font>
    </dxf>
    <dxf>
      <font>
        <color theme="0"/>
      </font>
      <fill>
        <patternFill>
          <bgColor theme="0"/>
        </patternFill>
      </fill>
      <border>
        <left/>
        <right/>
        <top/>
        <bottom/>
      </border>
    </dxf>
    <dxf>
      <fill>
        <patternFill>
          <bgColor rgb="FFFF0000"/>
        </patternFill>
      </fill>
    </dxf>
  </dxfs>
  <tableStyles count="0" defaultTableStyle="TableStyleMedium2" defaultPivotStyle="PivotStyleLight16"/>
  <colors>
    <mruColors>
      <color rgb="FFCCFFFF"/>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885825</xdr:colOff>
      <xdr:row>32</xdr:row>
      <xdr:rowOff>47625</xdr:rowOff>
    </xdr:from>
    <xdr:to>
      <xdr:col>5</xdr:col>
      <xdr:colOff>66677</xdr:colOff>
      <xdr:row>35</xdr:row>
      <xdr:rowOff>95252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0" y="6791325"/>
          <a:ext cx="1219202" cy="12192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arnerpacific.edu/lo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tabSelected="1" zoomScaleNormal="100" workbookViewId="0">
      <selection activeCell="F4" sqref="F4:G4"/>
    </sheetView>
  </sheetViews>
  <sheetFormatPr defaultRowHeight="15" x14ac:dyDescent="0.25"/>
  <cols>
    <col min="1" max="1" width="3.7109375" style="16" customWidth="1"/>
    <col min="2" max="2" width="46.7109375" style="16" customWidth="1"/>
    <col min="3" max="3" width="14.85546875" style="16" customWidth="1"/>
    <col min="4" max="4" width="14.5703125" style="16" customWidth="1"/>
    <col min="5" max="5" width="16" style="16" customWidth="1"/>
    <col min="6" max="6" width="14.85546875" style="16" customWidth="1"/>
    <col min="7" max="7" width="33.85546875" style="16" customWidth="1"/>
    <col min="8" max="8" width="9.140625" style="35" hidden="1" customWidth="1"/>
    <col min="9" max="9" width="12.28515625" style="35" hidden="1" customWidth="1"/>
    <col min="10" max="10" width="9.140625" style="35" hidden="1" customWidth="1"/>
    <col min="11" max="11" width="39.7109375" style="35" hidden="1" customWidth="1"/>
    <col min="12" max="12" width="10.42578125" style="35" hidden="1" customWidth="1"/>
    <col min="13" max="13" width="9.140625" style="35" hidden="1" customWidth="1"/>
    <col min="14" max="14" width="7.85546875" style="4" hidden="1" customWidth="1"/>
    <col min="15" max="15" width="7.7109375" style="35" hidden="1" customWidth="1"/>
    <col min="16" max="16" width="7" style="35" hidden="1" customWidth="1"/>
    <col min="17" max="17" width="9.140625" style="4" hidden="1" customWidth="1"/>
    <col min="18" max="18" width="9.140625" style="35" customWidth="1"/>
    <col min="19" max="19" width="9.140625" style="44" customWidth="1"/>
    <col min="20" max="22" width="9.140625" style="16" customWidth="1"/>
    <col min="23" max="16384" width="9.140625" style="16"/>
  </cols>
  <sheetData>
    <row r="1" spans="1:19" s="1" customFormat="1" ht="50.25" customHeight="1" x14ac:dyDescent="0.25">
      <c r="A1" s="79" t="s">
        <v>93</v>
      </c>
      <c r="B1" s="80"/>
      <c r="C1" s="80"/>
      <c r="D1" s="80"/>
      <c r="E1" s="80"/>
      <c r="F1" s="80"/>
      <c r="G1" s="81"/>
      <c r="H1" s="3"/>
      <c r="I1" s="3"/>
      <c r="J1" s="3"/>
      <c r="K1" s="3"/>
      <c r="L1" s="3"/>
      <c r="M1" s="3"/>
      <c r="N1" s="4"/>
      <c r="O1" s="3"/>
      <c r="P1" s="3"/>
      <c r="Q1" s="4"/>
      <c r="R1" s="3"/>
      <c r="S1" s="5"/>
    </row>
    <row r="2" spans="1:19" s="1" customFormat="1" x14ac:dyDescent="0.25">
      <c r="A2" s="54"/>
      <c r="B2" s="55"/>
      <c r="C2" s="55"/>
      <c r="D2" s="55"/>
      <c r="E2" s="55"/>
      <c r="F2" s="55"/>
      <c r="G2" s="56"/>
      <c r="H2" s="3" t="s">
        <v>22</v>
      </c>
      <c r="I2" s="6">
        <v>1.0619999999999999E-2</v>
      </c>
      <c r="J2" s="3"/>
      <c r="L2" s="3"/>
      <c r="M2" s="3"/>
      <c r="N2" s="4"/>
      <c r="O2" s="3"/>
      <c r="P2" s="3"/>
      <c r="Q2" s="4"/>
      <c r="R2" s="3"/>
      <c r="S2" s="5"/>
    </row>
    <row r="3" spans="1:19" s="1" customFormat="1" x14ac:dyDescent="0.25">
      <c r="A3" s="57"/>
      <c r="B3" s="58"/>
      <c r="C3" s="58"/>
      <c r="D3" s="58"/>
      <c r="E3" s="58"/>
      <c r="F3" s="58"/>
      <c r="G3" s="59"/>
      <c r="H3" s="3" t="s">
        <v>23</v>
      </c>
      <c r="I3" s="3">
        <v>7.6</v>
      </c>
      <c r="J3" s="3"/>
      <c r="L3" s="3"/>
      <c r="N3" s="4"/>
      <c r="O3" s="3"/>
      <c r="P3" s="3"/>
      <c r="Q3" s="4"/>
      <c r="R3" s="3"/>
      <c r="S3" s="5"/>
    </row>
    <row r="4" spans="1:19" s="1" customFormat="1" x14ac:dyDescent="0.25">
      <c r="A4" s="57" t="s">
        <v>94</v>
      </c>
      <c r="B4" s="58"/>
      <c r="C4" s="58"/>
      <c r="D4" s="58"/>
      <c r="E4" s="58"/>
      <c r="F4" s="77" t="s">
        <v>27</v>
      </c>
      <c r="G4" s="78"/>
      <c r="H4" s="3"/>
      <c r="I4" s="3"/>
      <c r="J4" s="3"/>
      <c r="K4" s="3" t="s">
        <v>27</v>
      </c>
      <c r="L4" s="3"/>
      <c r="N4" s="4"/>
      <c r="O4" s="3"/>
      <c r="P4" s="3"/>
      <c r="Q4" s="4"/>
      <c r="R4" s="3"/>
      <c r="S4" s="5"/>
    </row>
    <row r="5" spans="1:19" s="1" customFormat="1" x14ac:dyDescent="0.25">
      <c r="A5" s="57"/>
      <c r="B5" s="58"/>
      <c r="C5" s="58"/>
      <c r="D5" s="58"/>
      <c r="E5" s="58"/>
      <c r="F5" s="60"/>
      <c r="G5" s="61"/>
      <c r="H5" s="3" t="s">
        <v>24</v>
      </c>
      <c r="I5" s="3" t="s">
        <v>2</v>
      </c>
      <c r="J5" s="3"/>
      <c r="K5" s="3" t="s">
        <v>28</v>
      </c>
      <c r="L5" s="3"/>
      <c r="M5" s="3"/>
      <c r="N5" s="4"/>
      <c r="O5" s="3"/>
      <c r="P5" s="3"/>
      <c r="Q5" s="4"/>
      <c r="R5" s="3"/>
      <c r="S5" s="5"/>
    </row>
    <row r="6" spans="1:19" s="1" customFormat="1" x14ac:dyDescent="0.25">
      <c r="A6" s="57" t="s">
        <v>84</v>
      </c>
      <c r="B6" s="58"/>
      <c r="C6" s="58"/>
      <c r="D6" s="58"/>
      <c r="E6" s="58"/>
      <c r="F6" s="77" t="s">
        <v>25</v>
      </c>
      <c r="G6" s="78"/>
      <c r="H6" s="3" t="s">
        <v>25</v>
      </c>
      <c r="I6" s="3" t="s">
        <v>3</v>
      </c>
      <c r="J6" s="3"/>
      <c r="K6" s="3" t="s">
        <v>29</v>
      </c>
      <c r="L6" s="3"/>
      <c r="M6" s="3"/>
      <c r="N6" s="3"/>
      <c r="O6" s="3"/>
      <c r="P6" s="4"/>
      <c r="Q6" s="4"/>
      <c r="R6" s="3"/>
      <c r="S6" s="5"/>
    </row>
    <row r="7" spans="1:19" s="1" customFormat="1" x14ac:dyDescent="0.25">
      <c r="A7" s="57"/>
      <c r="B7" s="58"/>
      <c r="C7" s="58"/>
      <c r="D7" s="58"/>
      <c r="E7" s="58"/>
      <c r="F7" s="60"/>
      <c r="G7" s="61"/>
      <c r="H7" s="8"/>
      <c r="I7" s="8"/>
      <c r="J7" s="8"/>
      <c r="K7" s="3" t="s">
        <v>30</v>
      </c>
      <c r="L7" s="3"/>
      <c r="M7" s="7"/>
      <c r="N7" s="7"/>
      <c r="O7" s="3"/>
      <c r="P7" s="4"/>
      <c r="Q7" s="4"/>
      <c r="R7" s="3"/>
      <c r="S7" s="5"/>
    </row>
    <row r="8" spans="1:19" s="1" customFormat="1" x14ac:dyDescent="0.25">
      <c r="A8" s="57" t="s">
        <v>26</v>
      </c>
      <c r="B8" s="58"/>
      <c r="C8" s="58"/>
      <c r="D8" s="58"/>
      <c r="E8" s="58"/>
      <c r="F8" s="77" t="s">
        <v>2</v>
      </c>
      <c r="G8" s="78"/>
      <c r="H8" s="8" t="s">
        <v>52</v>
      </c>
      <c r="I8" s="8">
        <v>5</v>
      </c>
      <c r="J8" s="8"/>
      <c r="K8" s="3"/>
      <c r="L8" s="3"/>
      <c r="M8" s="7"/>
      <c r="N8" s="7"/>
      <c r="O8" s="3"/>
      <c r="P8" s="4"/>
      <c r="Q8" s="4"/>
      <c r="R8" s="3"/>
      <c r="S8" s="5"/>
    </row>
    <row r="9" spans="1:19" s="1" customFormat="1" x14ac:dyDescent="0.25">
      <c r="A9" s="74"/>
      <c r="B9" s="58"/>
      <c r="C9" s="58"/>
      <c r="D9" s="58"/>
      <c r="E9" s="58"/>
      <c r="F9" s="60"/>
      <c r="G9" s="61"/>
      <c r="H9" s="9" t="s">
        <v>34</v>
      </c>
      <c r="I9" s="3">
        <v>4</v>
      </c>
      <c r="J9" s="8"/>
      <c r="K9" s="3" t="s">
        <v>31</v>
      </c>
      <c r="L9" s="3" t="s">
        <v>44</v>
      </c>
      <c r="M9" s="7" t="s">
        <v>45</v>
      </c>
      <c r="N9" s="7" t="s">
        <v>46</v>
      </c>
      <c r="O9" s="3" t="s">
        <v>52</v>
      </c>
      <c r="P9" s="4" t="s">
        <v>59</v>
      </c>
      <c r="Q9" s="4"/>
      <c r="R9" s="3"/>
      <c r="S9" s="5"/>
    </row>
    <row r="10" spans="1:19" s="1" customFormat="1" x14ac:dyDescent="0.25">
      <c r="A10" s="57"/>
      <c r="B10" s="58"/>
      <c r="C10" s="58"/>
      <c r="D10" s="58"/>
      <c r="E10" s="58"/>
      <c r="F10" s="60"/>
      <c r="G10" s="61"/>
      <c r="H10" s="10" t="s">
        <v>33</v>
      </c>
      <c r="I10" s="3">
        <v>3</v>
      </c>
      <c r="J10" s="8"/>
      <c r="K10" s="3" t="s">
        <v>41</v>
      </c>
      <c r="L10" s="3">
        <v>5410</v>
      </c>
      <c r="M10" s="7"/>
      <c r="N10" s="7">
        <v>10650</v>
      </c>
      <c r="O10" s="3"/>
      <c r="P10" s="4" t="s">
        <v>60</v>
      </c>
      <c r="Q10" s="4"/>
      <c r="R10" s="3"/>
      <c r="S10" s="5"/>
    </row>
    <row r="11" spans="1:19" s="1" customFormat="1" ht="30" customHeight="1" x14ac:dyDescent="0.25">
      <c r="A11" s="91" t="str">
        <f>IF(F8=I5,"You indicated that you will be living on-campus.  Choose the building you will be living in (if known) from the drop down list.  New students typically will live in the Residence Hall or Tabor Terrace Apartments.","")</f>
        <v>You indicated that you will be living on-campus.  Choose the building you will be living in (if known) from the drop down list.  New students typically will live in the Residence Hall or Tabor Terrace Apartments.</v>
      </c>
      <c r="B11" s="92"/>
      <c r="C11" s="92"/>
      <c r="D11" s="92"/>
      <c r="E11" s="93"/>
      <c r="F11" s="88" t="s">
        <v>53</v>
      </c>
      <c r="G11" s="89"/>
      <c r="H11" s="10" t="s">
        <v>32</v>
      </c>
      <c r="I11" s="3">
        <v>2</v>
      </c>
      <c r="J11" s="11"/>
      <c r="K11" s="3" t="s">
        <v>43</v>
      </c>
      <c r="L11" s="3">
        <v>4540</v>
      </c>
      <c r="M11" s="7">
        <v>6930</v>
      </c>
      <c r="N11" s="7">
        <v>13420</v>
      </c>
      <c r="O11" s="3"/>
      <c r="P11" s="4" t="s">
        <v>60</v>
      </c>
      <c r="Q11" s="4"/>
      <c r="R11" s="3"/>
      <c r="S11" s="12"/>
    </row>
    <row r="12" spans="1:19" s="1" customFormat="1" x14ac:dyDescent="0.25">
      <c r="A12" s="57"/>
      <c r="B12" s="58"/>
      <c r="C12" s="58"/>
      <c r="D12" s="58"/>
      <c r="E12" s="58"/>
      <c r="F12" s="60"/>
      <c r="G12" s="61"/>
      <c r="H12" s="3"/>
      <c r="I12" s="3"/>
      <c r="J12" s="3"/>
      <c r="K12" s="3" t="s">
        <v>48</v>
      </c>
      <c r="L12" s="3"/>
      <c r="M12" s="3"/>
      <c r="N12" s="3"/>
      <c r="O12" s="4">
        <v>17890</v>
      </c>
      <c r="P12" s="4" t="s">
        <v>48</v>
      </c>
      <c r="Q12" s="4"/>
      <c r="R12" s="3"/>
      <c r="S12" s="12"/>
    </row>
    <row r="13" spans="1:19" s="1" customFormat="1" x14ac:dyDescent="0.25">
      <c r="A13" s="57" t="str">
        <f>IF(F8=I5,"What type of roommate arrangement are you making?  This affects how much you are billed.","")</f>
        <v>What type of roommate arrangement are you making?  This affects how much you are billed.</v>
      </c>
      <c r="B13" s="58"/>
      <c r="C13" s="58"/>
      <c r="D13" s="58"/>
      <c r="E13" s="58"/>
      <c r="F13" s="77" t="s">
        <v>32</v>
      </c>
      <c r="G13" s="78"/>
      <c r="H13" s="3"/>
      <c r="I13" s="13"/>
      <c r="J13" s="13"/>
      <c r="K13" s="3" t="s">
        <v>49</v>
      </c>
      <c r="L13" s="3"/>
      <c r="M13" s="3"/>
      <c r="N13" s="3"/>
      <c r="O13" s="4">
        <v>20170</v>
      </c>
      <c r="P13" s="4" t="s">
        <v>52</v>
      </c>
      <c r="Q13" s="4"/>
      <c r="R13" s="3"/>
      <c r="S13" s="12"/>
    </row>
    <row r="14" spans="1:19" s="1" customFormat="1" x14ac:dyDescent="0.25">
      <c r="A14" s="57"/>
      <c r="B14" s="58"/>
      <c r="C14" s="58"/>
      <c r="D14" s="58"/>
      <c r="E14" s="58"/>
      <c r="F14" s="60"/>
      <c r="G14" s="61"/>
      <c r="H14" s="9" t="s">
        <v>36</v>
      </c>
      <c r="I14" s="3">
        <v>3460</v>
      </c>
      <c r="J14" s="3"/>
      <c r="K14" s="3" t="s">
        <v>39</v>
      </c>
      <c r="L14" s="3">
        <v>4540</v>
      </c>
      <c r="M14" s="3"/>
      <c r="N14" s="3">
        <v>8980</v>
      </c>
      <c r="O14" s="4"/>
      <c r="P14" s="4" t="s">
        <v>61</v>
      </c>
      <c r="Q14" s="4"/>
      <c r="R14" s="3"/>
      <c r="S14" s="12"/>
    </row>
    <row r="15" spans="1:19" s="1" customFormat="1" x14ac:dyDescent="0.25">
      <c r="A15" s="57" t="str">
        <f>IF(F8=I5,"What is your meal plan choice?  Choices are limited based on building.","")</f>
        <v>What is your meal plan choice?  Choices are limited based on building.</v>
      </c>
      <c r="B15" s="58"/>
      <c r="C15" s="58"/>
      <c r="D15" s="58"/>
      <c r="E15" s="58"/>
      <c r="F15" s="77" t="s">
        <v>35</v>
      </c>
      <c r="G15" s="78"/>
      <c r="H15" s="9" t="s">
        <v>35</v>
      </c>
      <c r="I15" s="3">
        <v>5880</v>
      </c>
      <c r="J15" s="3"/>
      <c r="K15" s="3" t="s">
        <v>40</v>
      </c>
      <c r="L15" s="3">
        <v>4330</v>
      </c>
      <c r="M15" s="3">
        <v>6600</v>
      </c>
      <c r="N15" s="3">
        <v>10870</v>
      </c>
      <c r="O15" s="3"/>
      <c r="P15" s="4" t="s">
        <v>61</v>
      </c>
      <c r="Q15" s="4"/>
      <c r="R15" s="3"/>
      <c r="S15" s="12"/>
    </row>
    <row r="16" spans="1:19" s="1" customFormat="1" x14ac:dyDescent="0.25">
      <c r="A16" s="57"/>
      <c r="B16" s="58"/>
      <c r="C16" s="58"/>
      <c r="D16" s="58"/>
      <c r="E16" s="58"/>
      <c r="F16" s="58"/>
      <c r="G16" s="59"/>
      <c r="H16" s="9" t="s">
        <v>37</v>
      </c>
      <c r="I16" s="3">
        <v>1080</v>
      </c>
      <c r="J16" s="3"/>
      <c r="K16" s="3" t="s">
        <v>42</v>
      </c>
      <c r="L16" s="3">
        <v>5410</v>
      </c>
      <c r="M16" s="3">
        <v>7350</v>
      </c>
      <c r="N16" s="3">
        <v>14570</v>
      </c>
      <c r="O16" s="3"/>
      <c r="P16" s="4" t="s">
        <v>62</v>
      </c>
      <c r="Q16" s="4"/>
      <c r="R16" s="3"/>
      <c r="S16" s="12"/>
    </row>
    <row r="17" spans="1:19" s="1" customFormat="1" x14ac:dyDescent="0.25">
      <c r="A17" s="57"/>
      <c r="B17" s="58"/>
      <c r="C17" s="58"/>
      <c r="D17" s="58"/>
      <c r="E17" s="58"/>
      <c r="F17" s="58"/>
      <c r="G17" s="59"/>
      <c r="H17" s="9" t="s">
        <v>56</v>
      </c>
      <c r="I17" s="3">
        <v>640</v>
      </c>
      <c r="J17" s="3"/>
      <c r="K17" s="3" t="s">
        <v>51</v>
      </c>
      <c r="L17" s="3">
        <v>5890</v>
      </c>
      <c r="M17" s="3"/>
      <c r="N17" s="3"/>
      <c r="O17" s="3"/>
      <c r="P17" s="4" t="s">
        <v>51</v>
      </c>
      <c r="Q17" s="4"/>
      <c r="R17" s="3"/>
      <c r="S17" s="12"/>
    </row>
    <row r="18" spans="1:19" s="1" customFormat="1" x14ac:dyDescent="0.25">
      <c r="A18" s="62" t="s">
        <v>85</v>
      </c>
      <c r="B18" s="58"/>
      <c r="C18" s="58"/>
      <c r="D18" s="58"/>
      <c r="E18" s="58"/>
      <c r="F18" s="58"/>
      <c r="G18" s="59"/>
      <c r="H18" s="9" t="s">
        <v>86</v>
      </c>
      <c r="I18" s="3">
        <v>320</v>
      </c>
      <c r="J18" s="3"/>
      <c r="K18" s="3" t="s">
        <v>53</v>
      </c>
      <c r="L18" s="3">
        <v>4140</v>
      </c>
      <c r="M18" s="3">
        <v>5190</v>
      </c>
      <c r="N18" s="4"/>
      <c r="O18" s="4"/>
      <c r="P18" s="4" t="s">
        <v>63</v>
      </c>
      <c r="Q18" s="4"/>
      <c r="R18" s="3"/>
      <c r="S18" s="12"/>
    </row>
    <row r="19" spans="1:19" s="1" customFormat="1" x14ac:dyDescent="0.25">
      <c r="A19" s="57"/>
      <c r="B19" s="58"/>
      <c r="C19" s="58"/>
      <c r="D19" s="58"/>
      <c r="E19" s="58"/>
      <c r="F19" s="58"/>
      <c r="G19" s="59"/>
      <c r="H19" s="3"/>
      <c r="I19" s="13"/>
      <c r="J19" s="3"/>
      <c r="K19" s="3" t="s">
        <v>54</v>
      </c>
      <c r="L19" s="3">
        <v>4140</v>
      </c>
      <c r="M19" s="3">
        <v>5190</v>
      </c>
      <c r="N19" s="4"/>
      <c r="O19" s="4"/>
      <c r="P19" s="4" t="s">
        <v>63</v>
      </c>
      <c r="Q19" s="4"/>
      <c r="R19" s="3"/>
      <c r="S19" s="12"/>
    </row>
    <row r="20" spans="1:19" s="1" customFormat="1" x14ac:dyDescent="0.25">
      <c r="A20" s="57"/>
      <c r="B20" s="86" t="s">
        <v>1</v>
      </c>
      <c r="C20" s="86"/>
      <c r="D20" s="86"/>
      <c r="E20" s="86"/>
      <c r="F20" s="58"/>
      <c r="G20" s="59"/>
      <c r="H20" s="8" t="s">
        <v>55</v>
      </c>
      <c r="I20" s="3"/>
      <c r="J20" s="3"/>
      <c r="K20" s="3" t="s">
        <v>38</v>
      </c>
      <c r="L20" s="3">
        <v>5410</v>
      </c>
      <c r="M20" s="3">
        <v>7350</v>
      </c>
      <c r="N20" s="3">
        <v>14600</v>
      </c>
      <c r="O20" s="3"/>
      <c r="P20" s="4" t="s">
        <v>64</v>
      </c>
      <c r="Q20" s="4"/>
      <c r="R20" s="3"/>
      <c r="S20" s="12"/>
    </row>
    <row r="21" spans="1:19" s="1" customFormat="1" x14ac:dyDescent="0.25">
      <c r="A21" s="57"/>
      <c r="B21" s="85" t="s">
        <v>87</v>
      </c>
      <c r="C21" s="85"/>
      <c r="D21" s="85"/>
      <c r="E21" s="49"/>
      <c r="F21" s="14"/>
      <c r="G21" s="63"/>
      <c r="H21" s="9" t="s">
        <v>34</v>
      </c>
      <c r="I21" s="13"/>
      <c r="J21" s="13"/>
      <c r="K21" s="3" t="s">
        <v>50</v>
      </c>
      <c r="L21" s="3"/>
      <c r="M21" s="3"/>
      <c r="N21" s="3"/>
      <c r="O21" s="3">
        <v>22330</v>
      </c>
      <c r="P21" s="4" t="s">
        <v>50</v>
      </c>
      <c r="Q21" s="4"/>
      <c r="R21" s="3"/>
      <c r="S21" s="12"/>
    </row>
    <row r="22" spans="1:19" s="1" customFormat="1" x14ac:dyDescent="0.25">
      <c r="A22" s="57"/>
      <c r="B22" s="85" t="s">
        <v>69</v>
      </c>
      <c r="C22" s="85"/>
      <c r="D22" s="85"/>
      <c r="E22" s="49"/>
      <c r="F22" s="14"/>
      <c r="G22" s="63"/>
      <c r="H22" s="10" t="s">
        <v>32</v>
      </c>
      <c r="I22" s="13"/>
      <c r="J22" s="3"/>
      <c r="K22" s="3" t="s">
        <v>47</v>
      </c>
      <c r="L22" s="3">
        <v>4330</v>
      </c>
      <c r="M22" s="3">
        <v>6600</v>
      </c>
      <c r="N22" s="3">
        <v>12400</v>
      </c>
      <c r="O22" s="4"/>
      <c r="P22" s="4" t="s">
        <v>65</v>
      </c>
      <c r="Q22" s="4"/>
      <c r="R22" s="3"/>
      <c r="S22" s="12"/>
    </row>
    <row r="23" spans="1:19" s="1" customFormat="1" x14ac:dyDescent="0.25">
      <c r="A23" s="57"/>
      <c r="B23" s="87"/>
      <c r="C23" s="87"/>
      <c r="D23" s="87"/>
      <c r="E23" s="87"/>
      <c r="F23" s="55"/>
      <c r="G23" s="56"/>
      <c r="H23" s="3"/>
      <c r="I23" s="13"/>
      <c r="J23" s="3"/>
      <c r="K23" s="3"/>
      <c r="L23" s="3"/>
      <c r="M23" s="3"/>
      <c r="N23" s="4"/>
      <c r="O23" s="4"/>
      <c r="P23" s="4"/>
      <c r="Q23" s="4"/>
      <c r="R23" s="3"/>
      <c r="S23" s="12"/>
    </row>
    <row r="24" spans="1:19" s="1" customFormat="1" x14ac:dyDescent="0.25">
      <c r="A24" s="57"/>
      <c r="B24" s="86" t="s">
        <v>68</v>
      </c>
      <c r="C24" s="86"/>
      <c r="D24" s="86"/>
      <c r="E24" s="86"/>
      <c r="F24" s="83" t="s">
        <v>83</v>
      </c>
      <c r="G24" s="84"/>
      <c r="H24" s="3"/>
      <c r="I24" s="13"/>
      <c r="J24" s="3"/>
      <c r="K24" s="3"/>
      <c r="L24" s="3"/>
      <c r="M24" s="3"/>
      <c r="N24" s="4"/>
      <c r="O24" s="4"/>
      <c r="P24" s="4"/>
      <c r="Q24" s="4"/>
      <c r="R24" s="3"/>
      <c r="S24" s="12"/>
    </row>
    <row r="25" spans="1:19" s="1" customFormat="1" ht="15" customHeight="1" x14ac:dyDescent="0.25">
      <c r="A25" s="57"/>
      <c r="B25" s="85" t="s">
        <v>20</v>
      </c>
      <c r="C25" s="85"/>
      <c r="D25" s="85"/>
      <c r="E25" s="49"/>
      <c r="F25" s="83"/>
      <c r="G25" s="84"/>
      <c r="H25" s="3"/>
      <c r="I25" s="13"/>
      <c r="J25" s="3"/>
      <c r="K25" s="3"/>
      <c r="L25" s="3"/>
      <c r="M25" s="3"/>
      <c r="N25" s="4"/>
      <c r="O25" s="4"/>
      <c r="P25" s="3"/>
      <c r="Q25" s="4"/>
      <c r="R25" s="3"/>
      <c r="S25" s="12"/>
    </row>
    <row r="26" spans="1:19" s="1" customFormat="1" x14ac:dyDescent="0.25">
      <c r="A26" s="57"/>
      <c r="B26" s="85" t="s">
        <v>70</v>
      </c>
      <c r="C26" s="85"/>
      <c r="D26" s="85"/>
      <c r="E26" s="49"/>
      <c r="F26" s="83"/>
      <c r="G26" s="84"/>
      <c r="H26" s="3" t="s">
        <v>57</v>
      </c>
      <c r="I26" s="3">
        <f ca="1">IF(F8=I6,0,VLOOKUP(F11,INDIRECT("BUILDING"),LOOKUP(F13,H8:H11,I8:I11)))</f>
        <v>4140</v>
      </c>
      <c r="J26" s="3"/>
      <c r="K26" s="3"/>
      <c r="L26" s="3"/>
      <c r="M26" s="3"/>
      <c r="N26" s="4"/>
      <c r="O26" s="4"/>
      <c r="P26" s="3"/>
      <c r="Q26" s="4"/>
      <c r="R26" s="3"/>
      <c r="S26" s="12"/>
    </row>
    <row r="27" spans="1:19" s="1" customFormat="1" x14ac:dyDescent="0.25">
      <c r="A27" s="57"/>
      <c r="B27" s="85" t="s">
        <v>21</v>
      </c>
      <c r="C27" s="85"/>
      <c r="D27" s="85"/>
      <c r="E27" s="49"/>
      <c r="F27" s="83"/>
      <c r="G27" s="84"/>
      <c r="H27" s="3" t="s">
        <v>58</v>
      </c>
      <c r="I27" s="3">
        <f>IF(F8=I6,IF(F4=K7,0,IF(F4=K4,I17,I18)),LOOKUP(F15,H14:H17,I14:I17))</f>
        <v>5880</v>
      </c>
      <c r="J27" s="3"/>
      <c r="K27" s="3"/>
      <c r="L27" s="3"/>
      <c r="M27" s="3"/>
      <c r="N27" s="4"/>
      <c r="O27" s="4"/>
      <c r="P27" s="3"/>
      <c r="Q27" s="4"/>
      <c r="R27" s="3"/>
      <c r="S27" s="12"/>
    </row>
    <row r="28" spans="1:19" s="1" customFormat="1" ht="15.75" thickBot="1" x14ac:dyDescent="0.3">
      <c r="A28" s="64"/>
      <c r="B28" s="65"/>
      <c r="C28" s="65"/>
      <c r="D28" s="65"/>
      <c r="E28" s="65"/>
      <c r="F28" s="65"/>
      <c r="G28" s="66"/>
      <c r="H28" s="3"/>
      <c r="I28" s="3"/>
      <c r="J28" s="3"/>
      <c r="K28" s="3"/>
      <c r="L28" s="7"/>
      <c r="M28" s="3"/>
      <c r="N28" s="4"/>
      <c r="O28" s="4"/>
      <c r="P28" s="3"/>
      <c r="Q28" s="4"/>
      <c r="R28" s="3"/>
      <c r="S28" s="12"/>
    </row>
    <row r="29" spans="1:19" s="1" customFormat="1" x14ac:dyDescent="0.25">
      <c r="A29" s="15"/>
      <c r="B29" s="15"/>
      <c r="C29" s="15"/>
      <c r="D29" s="15"/>
      <c r="E29" s="15"/>
      <c r="F29" s="15"/>
      <c r="G29" s="15"/>
      <c r="H29" s="3"/>
      <c r="I29" s="3"/>
      <c r="J29" s="3"/>
      <c r="K29" s="3"/>
      <c r="L29" s="3"/>
      <c r="M29" s="3"/>
      <c r="N29" s="4"/>
      <c r="O29" s="4"/>
      <c r="P29" s="3"/>
      <c r="Q29" s="4"/>
      <c r="R29" s="3"/>
      <c r="S29" s="12"/>
    </row>
    <row r="30" spans="1:19" s="1" customFormat="1" x14ac:dyDescent="0.25">
      <c r="A30" s="2"/>
      <c r="B30" s="2"/>
      <c r="C30" s="2"/>
      <c r="D30" s="15"/>
      <c r="E30" s="15"/>
      <c r="F30" s="15"/>
      <c r="G30" s="15"/>
      <c r="H30" s="3"/>
      <c r="I30" s="3"/>
      <c r="J30" s="3"/>
      <c r="K30" s="13"/>
      <c r="L30" s="7"/>
      <c r="M30" s="7"/>
      <c r="N30" s="4"/>
      <c r="O30" s="4"/>
      <c r="P30" s="3"/>
      <c r="Q30" s="4"/>
      <c r="R30" s="3"/>
      <c r="S30" s="12"/>
    </row>
    <row r="31" spans="1:19" s="1" customFormat="1" x14ac:dyDescent="0.25">
      <c r="A31" s="2"/>
      <c r="B31" s="2"/>
      <c r="C31" s="2"/>
      <c r="D31" s="15"/>
      <c r="E31" s="15"/>
      <c r="F31" s="15"/>
      <c r="G31" s="15"/>
      <c r="H31" s="3"/>
      <c r="I31" s="4"/>
      <c r="J31" s="3"/>
      <c r="K31" s="3"/>
      <c r="L31" s="3"/>
      <c r="M31" s="3"/>
      <c r="N31" s="4"/>
      <c r="O31" s="4"/>
      <c r="P31" s="3"/>
      <c r="Q31" s="4"/>
      <c r="R31" s="3"/>
      <c r="S31" s="5"/>
    </row>
    <row r="32" spans="1:19" s="1" customFormat="1" x14ac:dyDescent="0.25">
      <c r="A32" s="2"/>
      <c r="B32" s="2"/>
      <c r="C32" s="2"/>
      <c r="D32" s="15"/>
      <c r="E32" s="15"/>
      <c r="F32" s="15"/>
      <c r="G32" s="15"/>
      <c r="H32" s="3"/>
      <c r="I32" s="4"/>
      <c r="J32" s="3"/>
      <c r="K32" s="3"/>
      <c r="L32" s="3"/>
      <c r="M32" s="3"/>
      <c r="N32" s="4"/>
      <c r="O32" s="4"/>
      <c r="P32" s="3"/>
      <c r="Q32" s="4"/>
      <c r="R32" s="3"/>
      <c r="S32" s="5"/>
    </row>
    <row r="33" spans="1:19" s="1" customFormat="1" ht="30.75" x14ac:dyDescent="0.6">
      <c r="A33" s="17"/>
      <c r="B33" s="94" t="s">
        <v>92</v>
      </c>
      <c r="C33" s="94"/>
      <c r="D33" s="94"/>
      <c r="E33" s="75"/>
      <c r="F33" s="18"/>
      <c r="G33" s="18"/>
      <c r="H33" s="3"/>
      <c r="I33" s="3"/>
      <c r="J33" s="3"/>
      <c r="K33" s="3"/>
      <c r="L33" s="3"/>
      <c r="M33" s="3"/>
      <c r="N33" s="4"/>
      <c r="O33" s="4"/>
      <c r="P33" s="3"/>
      <c r="Q33" s="4"/>
      <c r="R33" s="3"/>
      <c r="S33" s="5"/>
    </row>
    <row r="34" spans="1:19" s="1" customFormat="1" ht="30.75" x14ac:dyDescent="0.6">
      <c r="A34" s="17"/>
      <c r="B34" s="95" t="s">
        <v>82</v>
      </c>
      <c r="C34" s="95"/>
      <c r="D34" s="95"/>
      <c r="E34" s="76"/>
      <c r="F34" s="18"/>
      <c r="G34" s="18"/>
      <c r="H34" s="3"/>
      <c r="I34" s="3"/>
      <c r="J34" s="3"/>
      <c r="K34" s="3"/>
      <c r="L34" s="3"/>
      <c r="M34" s="3"/>
      <c r="N34" s="4"/>
      <c r="O34" s="3"/>
      <c r="P34" s="3"/>
      <c r="Q34" s="4"/>
      <c r="R34" s="3"/>
      <c r="S34" s="5"/>
    </row>
    <row r="35" spans="1:19" s="1" customFormat="1" ht="30.75" x14ac:dyDescent="0.6">
      <c r="A35" s="17"/>
      <c r="B35" s="95" t="s">
        <v>91</v>
      </c>
      <c r="C35" s="95"/>
      <c r="D35" s="95"/>
      <c r="E35" s="76"/>
      <c r="F35" s="19"/>
      <c r="G35" s="19"/>
      <c r="H35" s="3"/>
      <c r="I35" s="3"/>
      <c r="J35" s="3"/>
      <c r="K35" s="3"/>
      <c r="L35" s="3"/>
      <c r="M35" s="3"/>
      <c r="N35" s="4"/>
      <c r="O35" s="3"/>
      <c r="P35" s="3"/>
      <c r="Q35" s="4"/>
      <c r="R35" s="3"/>
      <c r="S35" s="5"/>
    </row>
    <row r="36" spans="1:19" s="1" customFormat="1" ht="15.75" x14ac:dyDescent="0.25">
      <c r="A36" s="17"/>
      <c r="B36" s="20"/>
      <c r="C36" s="20"/>
      <c r="D36" s="20"/>
      <c r="E36" s="20"/>
      <c r="F36" s="17"/>
      <c r="G36" s="17"/>
      <c r="H36" s="3"/>
      <c r="I36" s="3"/>
      <c r="J36" s="3"/>
      <c r="K36" s="26"/>
      <c r="L36" s="26"/>
      <c r="M36" s="3"/>
      <c r="N36" s="4"/>
      <c r="O36" s="7"/>
      <c r="P36" s="3"/>
      <c r="Q36" s="4"/>
      <c r="R36" s="3"/>
      <c r="S36" s="5"/>
    </row>
    <row r="37" spans="1:19" s="1" customFormat="1" ht="15.75" x14ac:dyDescent="0.25">
      <c r="A37" s="17"/>
      <c r="B37" s="20"/>
      <c r="C37" s="20"/>
      <c r="D37" s="20"/>
      <c r="E37" s="20"/>
      <c r="F37" s="17"/>
      <c r="G37" s="17"/>
      <c r="H37" s="3"/>
      <c r="I37" s="3"/>
      <c r="J37" s="3"/>
      <c r="K37" s="26"/>
      <c r="L37" s="26"/>
      <c r="M37" s="3"/>
      <c r="N37" s="4"/>
      <c r="O37" s="7"/>
      <c r="P37" s="3"/>
      <c r="Q37" s="4"/>
      <c r="R37" s="3"/>
      <c r="S37" s="5"/>
    </row>
    <row r="38" spans="1:19" s="1" customFormat="1" ht="15.75" x14ac:dyDescent="0.25">
      <c r="A38" s="17"/>
      <c r="B38" s="20"/>
      <c r="C38" s="20"/>
      <c r="D38" s="20"/>
      <c r="E38" s="20"/>
      <c r="F38" s="17"/>
      <c r="G38" s="17"/>
      <c r="H38" s="3"/>
      <c r="I38" s="3"/>
      <c r="J38" s="3"/>
      <c r="K38" s="26"/>
      <c r="L38" s="26"/>
      <c r="M38" s="3"/>
      <c r="N38" s="4"/>
      <c r="O38" s="7"/>
      <c r="P38" s="3"/>
      <c r="Q38" s="4"/>
      <c r="R38" s="3"/>
      <c r="S38" s="5"/>
    </row>
    <row r="39" spans="1:19" s="1" customFormat="1" ht="15.75" x14ac:dyDescent="0.25">
      <c r="A39" s="17"/>
      <c r="B39" s="20"/>
      <c r="C39" s="20"/>
      <c r="D39" s="20"/>
      <c r="E39" s="20"/>
      <c r="F39" s="17"/>
      <c r="G39" s="17"/>
      <c r="H39" s="3"/>
      <c r="I39" s="3"/>
      <c r="J39" s="3"/>
      <c r="K39" s="26"/>
      <c r="L39" s="26"/>
      <c r="M39" s="3"/>
      <c r="N39" s="4"/>
      <c r="O39" s="7"/>
      <c r="P39" s="3"/>
      <c r="Q39" s="4"/>
      <c r="R39" s="3"/>
      <c r="S39" s="5"/>
    </row>
    <row r="40" spans="1:19" s="1" customFormat="1" ht="15.75" x14ac:dyDescent="0.25">
      <c r="A40" s="17"/>
      <c r="B40" s="21" t="s">
        <v>4</v>
      </c>
      <c r="C40" s="22" t="s">
        <v>5</v>
      </c>
      <c r="D40" s="22" t="s">
        <v>6</v>
      </c>
      <c r="E40" s="20" t="s">
        <v>7</v>
      </c>
      <c r="F40" s="17"/>
      <c r="G40" s="17"/>
      <c r="H40" s="3"/>
      <c r="I40" s="3"/>
      <c r="J40" s="3"/>
      <c r="K40" s="3"/>
      <c r="L40" s="3"/>
      <c r="M40" s="3"/>
      <c r="N40" s="4"/>
      <c r="O40" s="7"/>
      <c r="P40" s="3"/>
      <c r="Q40" s="4"/>
      <c r="R40" s="3"/>
      <c r="S40" s="5"/>
    </row>
    <row r="41" spans="1:19" s="1" customFormat="1" ht="14.45" customHeight="1" x14ac:dyDescent="0.25">
      <c r="A41" s="17"/>
      <c r="B41" s="23" t="s">
        <v>0</v>
      </c>
      <c r="C41" s="24">
        <f>E41/2</f>
        <v>9000</v>
      </c>
      <c r="D41" s="24">
        <f>E41/2</f>
        <v>9000</v>
      </c>
      <c r="E41" s="24">
        <v>18000</v>
      </c>
      <c r="F41" s="25"/>
      <c r="G41" s="50"/>
      <c r="H41" s="3"/>
      <c r="I41" s="3"/>
      <c r="J41" s="27"/>
      <c r="K41" s="3"/>
      <c r="L41" s="3"/>
      <c r="M41" s="7"/>
      <c r="N41" s="4"/>
      <c r="O41" s="7"/>
      <c r="P41" s="3"/>
      <c r="Q41" s="4"/>
      <c r="R41" s="3"/>
      <c r="S41" s="5"/>
    </row>
    <row r="42" spans="1:19" s="1" customFormat="1" ht="15.75" x14ac:dyDescent="0.25">
      <c r="A42" s="17"/>
      <c r="B42" s="23" t="s">
        <v>8</v>
      </c>
      <c r="C42" s="24">
        <f>+E42/2</f>
        <v>330</v>
      </c>
      <c r="D42" s="24">
        <f>+E42/2</f>
        <v>330</v>
      </c>
      <c r="E42" s="24">
        <v>660</v>
      </c>
      <c r="F42" s="25"/>
      <c r="G42" s="50"/>
      <c r="H42" s="3"/>
      <c r="I42" s="3"/>
      <c r="J42" s="3"/>
      <c r="K42" s="3"/>
      <c r="L42" s="3"/>
      <c r="M42" s="3"/>
      <c r="N42" s="4"/>
      <c r="O42" s="7"/>
      <c r="P42" s="3"/>
      <c r="Q42" s="4"/>
      <c r="R42" s="3"/>
      <c r="S42" s="5"/>
    </row>
    <row r="43" spans="1:19" s="1" customFormat="1" ht="15.75" x14ac:dyDescent="0.25">
      <c r="A43" s="17"/>
      <c r="B43" s="23" t="s">
        <v>9</v>
      </c>
      <c r="C43" s="24">
        <f>E43/2</f>
        <v>0</v>
      </c>
      <c r="D43" s="24">
        <f>E43/2</f>
        <v>0</v>
      </c>
      <c r="E43" s="24">
        <f>IF(F6=H5,250,0)</f>
        <v>0</v>
      </c>
      <c r="F43" s="25"/>
      <c r="G43" s="50"/>
      <c r="H43" s="3"/>
      <c r="I43" s="3"/>
      <c r="J43" s="3"/>
      <c r="K43" s="3"/>
      <c r="L43" s="3"/>
      <c r="M43" s="3"/>
      <c r="N43" s="4"/>
      <c r="O43" s="3"/>
      <c r="P43" s="3"/>
      <c r="Q43" s="4"/>
      <c r="R43" s="3"/>
      <c r="S43" s="5"/>
    </row>
    <row r="44" spans="1:19" s="1" customFormat="1" ht="15.75" x14ac:dyDescent="0.25">
      <c r="A44" s="17"/>
      <c r="B44" s="23" t="s">
        <v>72</v>
      </c>
      <c r="C44" s="47">
        <v>0</v>
      </c>
      <c r="D44" s="47">
        <v>0</v>
      </c>
      <c r="E44" s="24">
        <f>C44+D44</f>
        <v>0</v>
      </c>
      <c r="F44" s="25"/>
      <c r="G44" s="50"/>
      <c r="H44" s="29"/>
      <c r="I44" s="3"/>
      <c r="J44" s="3"/>
      <c r="K44" s="26"/>
      <c r="L44" s="26"/>
      <c r="M44" s="3"/>
      <c r="N44" s="4"/>
      <c r="O44" s="3"/>
      <c r="P44" s="3"/>
      <c r="Q44" s="4"/>
      <c r="R44" s="3"/>
      <c r="S44" s="5"/>
    </row>
    <row r="45" spans="1:19" s="1" customFormat="1" ht="15.75" x14ac:dyDescent="0.25">
      <c r="A45" s="17"/>
      <c r="B45" s="23" t="s">
        <v>73</v>
      </c>
      <c r="C45" s="47">
        <v>65</v>
      </c>
      <c r="D45" s="47">
        <v>65</v>
      </c>
      <c r="E45" s="24">
        <f>C45+D45</f>
        <v>130</v>
      </c>
      <c r="F45" s="25"/>
      <c r="G45" s="50"/>
      <c r="H45" s="8"/>
      <c r="I45" s="3"/>
      <c r="J45" s="3"/>
      <c r="K45" s="3"/>
      <c r="L45" s="3"/>
      <c r="M45" s="3"/>
      <c r="N45" s="4"/>
      <c r="O45" s="3"/>
      <c r="P45" s="3"/>
      <c r="Q45" s="4"/>
      <c r="R45" s="3"/>
      <c r="S45" s="5"/>
    </row>
    <row r="46" spans="1:19" s="1" customFormat="1" ht="15.75" x14ac:dyDescent="0.25">
      <c r="A46" s="17"/>
      <c r="B46" s="23" t="s">
        <v>10</v>
      </c>
      <c r="C46" s="47">
        <v>0</v>
      </c>
      <c r="D46" s="47">
        <v>0</v>
      </c>
      <c r="E46" s="24">
        <f>C46+D46</f>
        <v>0</v>
      </c>
      <c r="F46" s="28"/>
      <c r="G46" s="51"/>
      <c r="H46" s="8"/>
      <c r="I46" s="3"/>
      <c r="J46" s="27"/>
      <c r="K46" s="3"/>
      <c r="L46" s="3"/>
      <c r="M46" s="3"/>
      <c r="N46" s="4"/>
      <c r="O46" s="3"/>
      <c r="P46" s="3"/>
      <c r="Q46" s="4"/>
      <c r="R46" s="3"/>
      <c r="S46" s="5"/>
    </row>
    <row r="47" spans="1:19" s="1" customFormat="1" ht="15.75" x14ac:dyDescent="0.25">
      <c r="A47" s="17"/>
      <c r="B47" s="23" t="str">
        <f ca="1">IF(F8=I6,"Room",VLOOKUP(F11,INDIRECT("BUILDING"),6)&amp;" - "&amp;F13)</f>
        <v>Residence Hall - Standard, Shared Room</v>
      </c>
      <c r="C47" s="24">
        <f ca="1">E47/2</f>
        <v>2070</v>
      </c>
      <c r="D47" s="24">
        <f ca="1">E47/2</f>
        <v>2070</v>
      </c>
      <c r="E47" s="24">
        <f ca="1">+I26</f>
        <v>4140</v>
      </c>
      <c r="F47" s="82"/>
      <c r="G47" s="52"/>
      <c r="H47" s="30"/>
      <c r="I47" s="3"/>
      <c r="J47" s="3"/>
      <c r="K47" s="3"/>
      <c r="L47" s="3"/>
      <c r="M47" s="3"/>
      <c r="N47" s="4"/>
      <c r="O47" s="7"/>
      <c r="P47" s="3"/>
      <c r="Q47" s="4"/>
      <c r="R47" s="3"/>
      <c r="S47" s="5"/>
    </row>
    <row r="48" spans="1:19" s="1" customFormat="1" ht="15.75" x14ac:dyDescent="0.25">
      <c r="A48" s="17"/>
      <c r="B48" s="23" t="str">
        <f>IF(E48=I15,"Platinum ",IF(E48=I14,"Gold ",IF(E48=I16,"Silver ",IF(E48=I17,"Bronze ","Commuter "))))&amp;"Meal Plan"</f>
        <v>Platinum Meal Plan</v>
      </c>
      <c r="C48" s="24">
        <f>E48/2</f>
        <v>2940</v>
      </c>
      <c r="D48" s="24">
        <f>E48/2</f>
        <v>2940</v>
      </c>
      <c r="E48" s="24">
        <f>+I27</f>
        <v>5880</v>
      </c>
      <c r="F48" s="82"/>
      <c r="G48" s="52"/>
      <c r="H48" s="8"/>
      <c r="I48" s="3"/>
      <c r="J48" s="3"/>
      <c r="K48" s="3"/>
      <c r="L48" s="3"/>
      <c r="M48" s="3"/>
      <c r="N48" s="4"/>
      <c r="O48" s="7"/>
      <c r="P48" s="3"/>
      <c r="Q48" s="4"/>
      <c r="R48" s="3"/>
      <c r="S48" s="5"/>
    </row>
    <row r="49" spans="1:19" s="1" customFormat="1" ht="15.75" x14ac:dyDescent="0.25">
      <c r="A49" s="17"/>
      <c r="B49" s="23" t="s">
        <v>11</v>
      </c>
      <c r="C49" s="24">
        <f ca="1">E49/2</f>
        <v>20</v>
      </c>
      <c r="D49" s="24">
        <f ca="1">E49/2</f>
        <v>20</v>
      </c>
      <c r="E49" s="24">
        <f ca="1">IF(E47&gt;0,40,0)</f>
        <v>40</v>
      </c>
      <c r="F49" s="82"/>
      <c r="G49" s="52"/>
      <c r="H49" s="8"/>
      <c r="I49" s="3"/>
      <c r="J49" s="3"/>
      <c r="K49" s="3"/>
      <c r="L49" s="3"/>
      <c r="M49" s="3"/>
      <c r="N49" s="4"/>
      <c r="O49" s="3"/>
      <c r="P49" s="3"/>
      <c r="Q49" s="4"/>
      <c r="R49" s="3"/>
      <c r="S49" s="5"/>
    </row>
    <row r="50" spans="1:19" s="1" customFormat="1" ht="15.75" x14ac:dyDescent="0.25">
      <c r="A50" s="17"/>
      <c r="B50" s="31" t="s">
        <v>12</v>
      </c>
      <c r="C50" s="31">
        <f ca="1">SUM(C41:C49)</f>
        <v>14425</v>
      </c>
      <c r="D50" s="32">
        <f ca="1" xml:space="preserve"> SUM(D41:D49)</f>
        <v>14425</v>
      </c>
      <c r="E50" s="33">
        <f ca="1" xml:space="preserve"> SUM(E41:E49)</f>
        <v>28850</v>
      </c>
      <c r="F50" s="82"/>
      <c r="G50" s="52"/>
      <c r="H50" s="8"/>
      <c r="I50" s="8"/>
      <c r="J50" s="8"/>
      <c r="K50" s="3"/>
      <c r="L50" s="7"/>
      <c r="M50" s="7"/>
      <c r="N50" s="4"/>
      <c r="O50" s="35"/>
      <c r="P50" s="3"/>
      <c r="Q50" s="4"/>
      <c r="R50" s="3"/>
      <c r="S50" s="5"/>
    </row>
    <row r="51" spans="1:19" s="1" customFormat="1" ht="15.75" x14ac:dyDescent="0.25">
      <c r="A51" s="17"/>
      <c r="B51" s="31"/>
      <c r="C51" s="31"/>
      <c r="D51" s="32"/>
      <c r="E51" s="53"/>
      <c r="F51" s="52"/>
      <c r="G51" s="52"/>
      <c r="H51" s="8"/>
      <c r="I51" s="8"/>
      <c r="J51" s="8"/>
      <c r="K51" s="3"/>
      <c r="L51" s="7"/>
      <c r="M51" s="7"/>
      <c r="N51" s="4"/>
      <c r="O51" s="35"/>
      <c r="P51" s="3"/>
      <c r="Q51" s="4"/>
      <c r="R51" s="3"/>
      <c r="S51" s="5"/>
    </row>
    <row r="52" spans="1:19" s="1" customFormat="1" ht="15.75" x14ac:dyDescent="0.25">
      <c r="A52" s="17"/>
      <c r="B52" s="31"/>
      <c r="C52" s="31"/>
      <c r="D52" s="32"/>
      <c r="E52" s="53"/>
      <c r="F52" s="52"/>
      <c r="G52" s="52"/>
      <c r="H52" s="8"/>
      <c r="I52" s="8"/>
      <c r="J52" s="8"/>
      <c r="K52" s="3"/>
      <c r="L52" s="7"/>
      <c r="M52" s="7"/>
      <c r="N52" s="4"/>
      <c r="O52" s="35"/>
      <c r="P52" s="3"/>
      <c r="Q52" s="4"/>
      <c r="R52" s="3"/>
      <c r="S52" s="5"/>
    </row>
    <row r="53" spans="1:19" s="1" customFormat="1" ht="15.75" x14ac:dyDescent="0.25">
      <c r="A53" s="17"/>
      <c r="B53" s="21" t="s">
        <v>1</v>
      </c>
      <c r="C53" s="34"/>
      <c r="D53" s="34"/>
      <c r="E53" s="34"/>
      <c r="F53" s="17"/>
      <c r="G53" s="17"/>
      <c r="H53" s="8"/>
      <c r="I53" s="8"/>
      <c r="J53" s="8"/>
      <c r="K53" s="3"/>
      <c r="L53" s="7"/>
      <c r="M53" s="7"/>
      <c r="N53" s="4"/>
      <c r="O53" s="35"/>
      <c r="P53" s="3"/>
      <c r="Q53" s="4"/>
      <c r="R53" s="3"/>
      <c r="S53" s="5"/>
    </row>
    <row r="54" spans="1:19" s="1" customFormat="1" ht="15.75" x14ac:dyDescent="0.25">
      <c r="A54" s="17"/>
      <c r="B54" s="23" t="s">
        <v>88</v>
      </c>
      <c r="C54" s="24">
        <f t="shared" ref="C54" si="0">E54/2</f>
        <v>0</v>
      </c>
      <c r="D54" s="24">
        <f t="shared" ref="D54" si="1">E54/2</f>
        <v>0</v>
      </c>
      <c r="E54" s="24">
        <f>+E21</f>
        <v>0</v>
      </c>
      <c r="F54" s="17"/>
      <c r="G54" s="17"/>
      <c r="H54" s="39"/>
      <c r="I54" s="39"/>
      <c r="J54" s="39"/>
      <c r="K54" s="3"/>
      <c r="L54" s="3"/>
      <c r="M54" s="3"/>
      <c r="N54" s="4"/>
      <c r="O54" s="35"/>
      <c r="P54" s="3"/>
      <c r="Q54" s="4"/>
      <c r="R54" s="3"/>
      <c r="S54" s="5"/>
    </row>
    <row r="55" spans="1:19" s="1" customFormat="1" ht="15.75" x14ac:dyDescent="0.25">
      <c r="A55" s="17"/>
      <c r="B55" s="23" t="s">
        <v>66</v>
      </c>
      <c r="C55" s="24">
        <f>ROUND(E55/2,0)</f>
        <v>0</v>
      </c>
      <c r="D55" s="24">
        <f>E55-C55</f>
        <v>0</v>
      </c>
      <c r="E55" s="24">
        <f>+E22</f>
        <v>0</v>
      </c>
      <c r="F55" s="17"/>
      <c r="G55" s="17"/>
      <c r="H55" s="3"/>
      <c r="I55" s="3"/>
      <c r="J55" s="3"/>
      <c r="K55" s="3"/>
      <c r="L55" s="7"/>
      <c r="M55" s="7"/>
      <c r="N55" s="4"/>
      <c r="O55" s="35"/>
      <c r="P55" s="3"/>
      <c r="Q55" s="4"/>
      <c r="R55" s="3"/>
      <c r="S55" s="5"/>
    </row>
    <row r="56" spans="1:19" s="1" customFormat="1" ht="15.75" x14ac:dyDescent="0.25">
      <c r="A56" s="36"/>
      <c r="B56" s="37" t="s">
        <v>67</v>
      </c>
      <c r="C56" s="38">
        <f>SUM(C54:C55)</f>
        <v>0</v>
      </c>
      <c r="D56" s="38">
        <f>SUM(D54:D55)</f>
        <v>0</v>
      </c>
      <c r="E56" s="38">
        <f>SUM(E54:E55)</f>
        <v>0</v>
      </c>
      <c r="F56" s="36"/>
      <c r="G56" s="36"/>
      <c r="H56" s="3"/>
      <c r="I56" s="3"/>
      <c r="J56" s="3"/>
      <c r="K56" s="35"/>
      <c r="L56" s="3"/>
      <c r="M56" s="3"/>
      <c r="N56" s="4"/>
      <c r="O56" s="35"/>
      <c r="P56" s="3"/>
      <c r="Q56" s="4"/>
      <c r="R56" s="3"/>
      <c r="S56" s="5"/>
    </row>
    <row r="57" spans="1:19" s="1" customFormat="1" ht="15.75" x14ac:dyDescent="0.25">
      <c r="A57" s="17"/>
      <c r="B57" s="37" t="s">
        <v>71</v>
      </c>
      <c r="C57" s="37">
        <f ca="1">SUM(C50-C56)</f>
        <v>14425</v>
      </c>
      <c r="D57" s="31">
        <f ca="1">SUM(D50-D56)</f>
        <v>14425</v>
      </c>
      <c r="E57" s="31">
        <f ca="1">SUM(E50-E56)</f>
        <v>28850</v>
      </c>
      <c r="F57" s="17"/>
      <c r="G57" s="17"/>
      <c r="H57" s="3"/>
      <c r="I57" s="3"/>
      <c r="J57" s="3"/>
      <c r="K57" s="35"/>
      <c r="L57" s="7"/>
      <c r="M57" s="7"/>
      <c r="N57" s="4"/>
      <c r="O57" s="35"/>
      <c r="P57" s="35"/>
      <c r="Q57" s="4"/>
      <c r="R57" s="3"/>
      <c r="S57" s="5"/>
    </row>
    <row r="58" spans="1:19" s="1" customFormat="1" ht="15.75" x14ac:dyDescent="0.25">
      <c r="A58" s="17"/>
      <c r="B58" s="37"/>
      <c r="C58" s="37"/>
      <c r="D58" s="31"/>
      <c r="E58" s="31"/>
      <c r="F58" s="17"/>
      <c r="G58" s="17"/>
      <c r="H58" s="35"/>
      <c r="I58" s="35"/>
      <c r="J58" s="35"/>
      <c r="K58" s="35"/>
      <c r="L58" s="7"/>
      <c r="M58" s="7"/>
      <c r="N58" s="4"/>
      <c r="O58" s="35"/>
      <c r="P58" s="35"/>
      <c r="Q58" s="4"/>
      <c r="R58" s="3"/>
      <c r="S58" s="5"/>
    </row>
    <row r="59" spans="1:19" s="1" customFormat="1" ht="15.75" x14ac:dyDescent="0.25">
      <c r="A59" s="17"/>
      <c r="B59" s="37"/>
      <c r="C59" s="37"/>
      <c r="D59" s="31"/>
      <c r="E59" s="31"/>
      <c r="F59" s="17"/>
      <c r="G59" s="17"/>
      <c r="H59" s="35"/>
      <c r="I59" s="35"/>
      <c r="J59" s="35"/>
      <c r="K59" s="35"/>
      <c r="L59" s="7"/>
      <c r="M59" s="7"/>
      <c r="N59" s="4"/>
      <c r="O59" s="35"/>
      <c r="P59" s="35"/>
      <c r="Q59" s="4"/>
      <c r="R59" s="3"/>
      <c r="S59" s="5"/>
    </row>
    <row r="60" spans="1:19" s="1" customFormat="1" ht="15.75" x14ac:dyDescent="0.25">
      <c r="A60" s="17"/>
      <c r="B60" s="21" t="s">
        <v>13</v>
      </c>
      <c r="C60" s="34"/>
      <c r="D60" s="34"/>
      <c r="E60" s="17"/>
      <c r="F60" s="17"/>
      <c r="G60" s="17"/>
      <c r="H60" s="35"/>
      <c r="I60" s="35"/>
      <c r="J60" s="35"/>
      <c r="K60" s="35"/>
      <c r="L60" s="7"/>
      <c r="M60" s="7"/>
      <c r="N60" s="4"/>
      <c r="O60" s="35"/>
      <c r="P60" s="35"/>
      <c r="Q60" s="4"/>
      <c r="R60" s="3"/>
      <c r="S60" s="5"/>
    </row>
    <row r="61" spans="1:19" s="1" customFormat="1" ht="15.75" x14ac:dyDescent="0.25">
      <c r="A61" s="17"/>
      <c r="B61" s="23" t="s">
        <v>14</v>
      </c>
      <c r="C61" s="24">
        <f>ROUNDUP($E$25/2*(1-$I$2),0)</f>
        <v>0</v>
      </c>
      <c r="D61" s="24">
        <f>ROUNDUP($E$25/2*(1-$I$2),0)</f>
        <v>0</v>
      </c>
      <c r="E61" s="24">
        <f>+D61+C61</f>
        <v>0</v>
      </c>
      <c r="F61" s="40" t="str">
        <f>IF($E$25&gt;0,TEXT($E$25,"$#,##0")&amp;" Gross","")</f>
        <v/>
      </c>
      <c r="G61" s="40"/>
      <c r="H61" s="35"/>
      <c r="I61" s="35"/>
      <c r="J61" s="35"/>
      <c r="K61" s="35"/>
      <c r="L61" s="3"/>
      <c r="M61" s="3"/>
      <c r="N61" s="4"/>
      <c r="O61" s="35"/>
      <c r="P61" s="35"/>
      <c r="Q61" s="4"/>
      <c r="R61" s="3"/>
      <c r="S61" s="5"/>
    </row>
    <row r="62" spans="1:19" ht="15.75" x14ac:dyDescent="0.25">
      <c r="A62" s="17"/>
      <c r="B62" s="23" t="s">
        <v>15</v>
      </c>
      <c r="C62" s="24">
        <f>ROUNDUP($E$27/2*(1-$I$2),0)</f>
        <v>0</v>
      </c>
      <c r="D62" s="24">
        <f>ROUNDUP($E$27/2*(1-$I$2),0)</f>
        <v>0</v>
      </c>
      <c r="E62" s="24">
        <f>+D62+C62</f>
        <v>0</v>
      </c>
      <c r="F62" s="40" t="str">
        <f>IF($E$27&gt;0,TEXT($E$27,"$#,##0")&amp;" Gross","")</f>
        <v/>
      </c>
      <c r="G62" s="40"/>
      <c r="L62" s="3"/>
      <c r="M62" s="3"/>
      <c r="R62" s="3"/>
    </row>
    <row r="63" spans="1:19" ht="15.75" x14ac:dyDescent="0.25">
      <c r="A63" s="17"/>
      <c r="B63" s="41" t="s">
        <v>16</v>
      </c>
      <c r="C63" s="34">
        <f>SUM(C61:C62)</f>
        <v>0</v>
      </c>
      <c r="D63" s="34">
        <f>SUM(D61:D62)</f>
        <v>0</v>
      </c>
      <c r="E63" s="34">
        <f>SUM(E61:E62)</f>
        <v>0</v>
      </c>
      <c r="F63" s="17"/>
      <c r="G63" s="17"/>
      <c r="L63" s="3"/>
      <c r="M63" s="3"/>
    </row>
    <row r="64" spans="1:19" ht="15.75" x14ac:dyDescent="0.25">
      <c r="A64" s="17"/>
      <c r="B64" s="17"/>
      <c r="C64" s="34"/>
      <c r="D64" s="34"/>
      <c r="E64" s="17"/>
      <c r="F64" s="17"/>
      <c r="G64" s="17"/>
      <c r="L64" s="3"/>
      <c r="M64" s="3"/>
    </row>
    <row r="65" spans="1:19" ht="15.75" x14ac:dyDescent="0.25">
      <c r="A65" s="17"/>
      <c r="B65" s="42" t="s">
        <v>17</v>
      </c>
      <c r="C65" s="48">
        <v>0</v>
      </c>
      <c r="D65" s="48">
        <v>0</v>
      </c>
      <c r="E65" s="43">
        <f>D65+C65</f>
        <v>0</v>
      </c>
      <c r="F65" s="17"/>
      <c r="G65" s="17"/>
      <c r="L65" s="3"/>
      <c r="M65" s="3"/>
    </row>
    <row r="66" spans="1:19" ht="15.75" x14ac:dyDescent="0.25">
      <c r="A66" s="17"/>
      <c r="B66" s="45" t="s">
        <v>18</v>
      </c>
      <c r="C66" s="32">
        <f ca="1">SUM(C57-C63-C65)</f>
        <v>14425</v>
      </c>
      <c r="D66" s="32">
        <f ca="1">SUM(D57-D63-D65)</f>
        <v>14425</v>
      </c>
      <c r="E66" s="32">
        <f ca="1">SUM(E57-E63-E65)</f>
        <v>28850</v>
      </c>
      <c r="F66" s="17"/>
      <c r="G66" s="17"/>
    </row>
    <row r="67" spans="1:19" ht="15.75" x14ac:dyDescent="0.25">
      <c r="A67" s="17"/>
      <c r="B67" s="17"/>
      <c r="C67" s="34"/>
      <c r="D67" s="34"/>
      <c r="E67" s="17"/>
      <c r="F67" s="17"/>
      <c r="G67" s="17"/>
    </row>
    <row r="68" spans="1:19" ht="16.5" thickBot="1" x14ac:dyDescent="0.3">
      <c r="A68" s="17"/>
      <c r="B68" s="17"/>
      <c r="C68" s="34"/>
      <c r="D68" s="31" t="s">
        <v>19</v>
      </c>
      <c r="E68" s="46">
        <f ca="1">SUM(C66+D66)</f>
        <v>28850</v>
      </c>
      <c r="F68" s="17"/>
      <c r="G68" s="17"/>
    </row>
    <row r="69" spans="1:19" ht="15.75" x14ac:dyDescent="0.25">
      <c r="A69" s="17"/>
      <c r="B69" s="17"/>
      <c r="C69" s="34"/>
      <c r="D69" s="31"/>
      <c r="E69" s="53"/>
      <c r="F69" s="17"/>
      <c r="G69" s="17"/>
    </row>
    <row r="70" spans="1:19" ht="15.75" x14ac:dyDescent="0.25">
      <c r="A70" s="17"/>
      <c r="B70" s="17"/>
      <c r="C70" s="34"/>
      <c r="D70" s="31"/>
      <c r="E70" s="53"/>
      <c r="F70" s="17"/>
      <c r="G70" s="17"/>
    </row>
    <row r="71" spans="1:19" ht="15.75" x14ac:dyDescent="0.25">
      <c r="A71" s="17"/>
      <c r="B71" s="17"/>
      <c r="C71" s="34"/>
      <c r="D71" s="31"/>
      <c r="E71" s="53"/>
      <c r="F71" s="17"/>
      <c r="G71" s="17"/>
    </row>
    <row r="72" spans="1:19" ht="15.75" x14ac:dyDescent="0.25">
      <c r="A72" s="90" t="s">
        <v>74</v>
      </c>
      <c r="B72" s="90"/>
      <c r="C72" s="90"/>
      <c r="D72" s="90"/>
      <c r="E72" s="90"/>
      <c r="F72" s="90"/>
      <c r="G72" s="15"/>
    </row>
    <row r="73" spans="1:19" ht="15.75" x14ac:dyDescent="0.25">
      <c r="A73" s="96" t="s">
        <v>77</v>
      </c>
      <c r="B73" s="96"/>
      <c r="C73" s="96"/>
      <c r="D73" s="96"/>
      <c r="E73" s="96"/>
      <c r="F73" s="96"/>
      <c r="G73" s="15"/>
    </row>
    <row r="74" spans="1:19" ht="15.75" x14ac:dyDescent="0.25">
      <c r="A74" s="97"/>
      <c r="B74" s="97"/>
      <c r="C74" s="97"/>
      <c r="D74" s="97"/>
      <c r="E74" s="97"/>
      <c r="F74" s="97"/>
      <c r="G74" s="15"/>
    </row>
    <row r="75" spans="1:19" s="70" customFormat="1" ht="78.75" customHeight="1" x14ac:dyDescent="0.25">
      <c r="A75" s="99" t="s">
        <v>90</v>
      </c>
      <c r="B75" s="99"/>
      <c r="C75" s="99"/>
      <c r="D75" s="99"/>
      <c r="E75" s="99"/>
      <c r="F75" s="99"/>
      <c r="G75" s="67"/>
      <c r="H75" s="35"/>
      <c r="I75" s="35"/>
      <c r="J75" s="35"/>
      <c r="K75" s="68"/>
      <c r="L75" s="68"/>
      <c r="M75" s="68"/>
      <c r="N75" s="69"/>
      <c r="O75" s="68"/>
      <c r="P75" s="68"/>
      <c r="Q75" s="69"/>
      <c r="R75" s="68"/>
      <c r="S75" s="68"/>
    </row>
    <row r="76" spans="1:19" s="70" customFormat="1" ht="8.25" customHeight="1" x14ac:dyDescent="0.25">
      <c r="A76" s="99"/>
      <c r="B76" s="99"/>
      <c r="C76" s="99"/>
      <c r="D76" s="99"/>
      <c r="E76" s="99"/>
      <c r="F76" s="99"/>
      <c r="G76" s="67"/>
      <c r="H76" s="68"/>
      <c r="I76" s="68"/>
      <c r="J76" s="68"/>
      <c r="K76" s="68"/>
      <c r="L76" s="68"/>
      <c r="M76" s="68"/>
      <c r="N76" s="69"/>
      <c r="O76" s="68"/>
      <c r="P76" s="68"/>
      <c r="Q76" s="69"/>
      <c r="R76" s="68"/>
      <c r="S76" s="68"/>
    </row>
    <row r="77" spans="1:19" s="70" customFormat="1" ht="84" customHeight="1" x14ac:dyDescent="0.25">
      <c r="A77" s="98" t="s">
        <v>95</v>
      </c>
      <c r="B77" s="98"/>
      <c r="C77" s="98"/>
      <c r="D77" s="98"/>
      <c r="E77" s="98"/>
      <c r="F77" s="98"/>
      <c r="G77" s="67"/>
      <c r="H77" s="68"/>
      <c r="I77" s="68"/>
      <c r="J77" s="68"/>
      <c r="K77" s="68"/>
      <c r="L77" s="68"/>
      <c r="M77" s="68"/>
      <c r="N77" s="69"/>
      <c r="O77" s="68"/>
      <c r="P77" s="68"/>
      <c r="Q77" s="69"/>
      <c r="R77" s="68"/>
      <c r="S77" s="68"/>
    </row>
    <row r="78" spans="1:19" s="70" customFormat="1" ht="8.25" customHeight="1" x14ac:dyDescent="0.25">
      <c r="A78" s="99"/>
      <c r="B78" s="99"/>
      <c r="C78" s="99"/>
      <c r="D78" s="99"/>
      <c r="E78" s="99"/>
      <c r="F78" s="99"/>
      <c r="G78" s="67"/>
      <c r="H78" s="68"/>
      <c r="I78" s="68"/>
      <c r="J78" s="68"/>
      <c r="K78" s="68"/>
      <c r="L78" s="68"/>
      <c r="M78" s="68"/>
      <c r="N78" s="69"/>
      <c r="O78" s="68"/>
      <c r="P78" s="68"/>
      <c r="Q78" s="69"/>
      <c r="R78" s="68"/>
      <c r="S78" s="68"/>
    </row>
    <row r="79" spans="1:19" s="70" customFormat="1" ht="75.75" customHeight="1" x14ac:dyDescent="0.25">
      <c r="A79" s="99" t="s">
        <v>78</v>
      </c>
      <c r="B79" s="99"/>
      <c r="C79" s="99"/>
      <c r="D79" s="99"/>
      <c r="E79" s="99"/>
      <c r="F79" s="99"/>
      <c r="G79" s="67"/>
      <c r="H79" s="68"/>
      <c r="I79" s="68"/>
      <c r="J79" s="68"/>
      <c r="K79" s="68"/>
      <c r="L79" s="68"/>
      <c r="M79" s="68"/>
      <c r="N79" s="69"/>
      <c r="O79" s="68"/>
      <c r="P79" s="68"/>
      <c r="Q79" s="69"/>
      <c r="R79" s="68"/>
      <c r="S79" s="68"/>
    </row>
    <row r="80" spans="1:19" s="70" customFormat="1" ht="2.25" customHeight="1" x14ac:dyDescent="0.25">
      <c r="A80" s="99"/>
      <c r="B80" s="99"/>
      <c r="C80" s="99"/>
      <c r="D80" s="99"/>
      <c r="E80" s="99"/>
      <c r="F80" s="99"/>
      <c r="G80" s="67"/>
      <c r="H80" s="68"/>
      <c r="I80" s="68"/>
      <c r="J80" s="68"/>
      <c r="K80" s="68"/>
      <c r="L80" s="68"/>
      <c r="M80" s="68"/>
      <c r="N80" s="69"/>
      <c r="O80" s="68"/>
      <c r="P80" s="68"/>
      <c r="Q80" s="69"/>
      <c r="R80" s="68"/>
      <c r="S80" s="68"/>
    </row>
    <row r="81" spans="1:19" s="72" customFormat="1" ht="138" customHeight="1" x14ac:dyDescent="0.25">
      <c r="A81" s="98" t="s">
        <v>75</v>
      </c>
      <c r="B81" s="98"/>
      <c r="C81" s="98"/>
      <c r="D81" s="98"/>
      <c r="E81" s="98"/>
      <c r="F81" s="98"/>
      <c r="G81" s="67"/>
      <c r="H81" s="68"/>
      <c r="I81" s="68"/>
      <c r="J81" s="68"/>
      <c r="K81" s="71"/>
      <c r="L81" s="71"/>
      <c r="M81" s="71"/>
      <c r="N81" s="69"/>
      <c r="O81" s="71"/>
      <c r="P81" s="71"/>
      <c r="Q81" s="69"/>
      <c r="R81" s="71"/>
      <c r="S81" s="71"/>
    </row>
    <row r="82" spans="1:19" s="70" customFormat="1" ht="4.5" customHeight="1" x14ac:dyDescent="0.25">
      <c r="A82" s="99"/>
      <c r="B82" s="99"/>
      <c r="C82" s="99"/>
      <c r="D82" s="99"/>
      <c r="E82" s="99"/>
      <c r="F82" s="99"/>
      <c r="G82" s="67"/>
      <c r="H82" s="71"/>
      <c r="I82" s="71"/>
      <c r="J82" s="71"/>
      <c r="K82" s="68"/>
      <c r="L82" s="68"/>
      <c r="M82" s="68"/>
      <c r="N82" s="69"/>
      <c r="O82" s="68"/>
      <c r="P82" s="68"/>
      <c r="Q82" s="69"/>
      <c r="R82" s="68"/>
      <c r="S82" s="68"/>
    </row>
    <row r="83" spans="1:19" s="70" customFormat="1" ht="75" customHeight="1" x14ac:dyDescent="0.25">
      <c r="A83" s="99" t="s">
        <v>79</v>
      </c>
      <c r="B83" s="99"/>
      <c r="C83" s="99"/>
      <c r="D83" s="99"/>
      <c r="E83" s="99"/>
      <c r="F83" s="99"/>
      <c r="G83" s="67"/>
      <c r="H83" s="68"/>
      <c r="I83" s="68"/>
      <c r="J83" s="68"/>
      <c r="K83" s="68"/>
      <c r="L83" s="68"/>
      <c r="M83" s="68"/>
      <c r="N83" s="69"/>
      <c r="O83" s="68"/>
      <c r="P83" s="68"/>
      <c r="Q83" s="69"/>
      <c r="R83" s="68"/>
      <c r="S83" s="68"/>
    </row>
    <row r="84" spans="1:19" s="70" customFormat="1" ht="4.5" customHeight="1" x14ac:dyDescent="0.25">
      <c r="A84" s="99"/>
      <c r="B84" s="99"/>
      <c r="C84" s="99"/>
      <c r="D84" s="99"/>
      <c r="E84" s="99"/>
      <c r="F84" s="99"/>
      <c r="G84" s="73"/>
      <c r="H84" s="68"/>
      <c r="I84" s="68"/>
      <c r="J84" s="68"/>
      <c r="K84" s="68"/>
      <c r="L84" s="68"/>
      <c r="M84" s="68"/>
      <c r="N84" s="69"/>
      <c r="O84" s="68"/>
      <c r="P84" s="68"/>
      <c r="Q84" s="69"/>
      <c r="R84" s="68"/>
      <c r="S84" s="68"/>
    </row>
    <row r="85" spans="1:19" s="70" customFormat="1" ht="39.75" customHeight="1" x14ac:dyDescent="0.25">
      <c r="A85" s="100" t="s">
        <v>80</v>
      </c>
      <c r="B85" s="100"/>
      <c r="C85" s="100"/>
      <c r="D85" s="100"/>
      <c r="E85" s="100"/>
      <c r="F85" s="100"/>
      <c r="G85" s="67"/>
      <c r="H85" s="68"/>
      <c r="I85" s="68"/>
      <c r="J85" s="68"/>
      <c r="K85" s="68"/>
      <c r="L85" s="68"/>
      <c r="M85" s="68"/>
      <c r="N85" s="69"/>
      <c r="O85" s="68"/>
      <c r="P85" s="68"/>
      <c r="Q85" s="69"/>
      <c r="R85" s="68"/>
      <c r="S85" s="68"/>
    </row>
    <row r="86" spans="1:19" s="70" customFormat="1" ht="5.25" customHeight="1" x14ac:dyDescent="0.25">
      <c r="A86" s="99"/>
      <c r="B86" s="99"/>
      <c r="C86" s="99"/>
      <c r="D86" s="99"/>
      <c r="E86" s="99"/>
      <c r="F86" s="99"/>
      <c r="G86" s="67"/>
      <c r="H86" s="68"/>
      <c r="I86" s="68"/>
      <c r="J86" s="68"/>
      <c r="K86" s="68"/>
      <c r="L86" s="68"/>
      <c r="M86" s="68"/>
      <c r="N86" s="69"/>
      <c r="O86" s="68"/>
      <c r="P86" s="68"/>
      <c r="Q86" s="69"/>
      <c r="R86" s="68"/>
      <c r="S86" s="68"/>
    </row>
    <row r="87" spans="1:19" s="70" customFormat="1" ht="78.75" customHeight="1" x14ac:dyDescent="0.25">
      <c r="A87" s="98" t="s">
        <v>81</v>
      </c>
      <c r="B87" s="98"/>
      <c r="C87" s="98"/>
      <c r="D87" s="98"/>
      <c r="E87" s="98"/>
      <c r="F87" s="98"/>
      <c r="G87" s="67"/>
      <c r="H87" s="68"/>
      <c r="I87" s="68"/>
      <c r="J87" s="68"/>
      <c r="K87" s="68"/>
      <c r="L87" s="68"/>
      <c r="M87" s="68"/>
      <c r="N87" s="69"/>
      <c r="O87" s="68"/>
      <c r="P87" s="68"/>
      <c r="Q87" s="69"/>
      <c r="R87" s="68"/>
      <c r="S87" s="68"/>
    </row>
    <row r="88" spans="1:19" s="70" customFormat="1" ht="11.25" customHeight="1" x14ac:dyDescent="0.25">
      <c r="A88" s="99"/>
      <c r="B88" s="99"/>
      <c r="C88" s="99"/>
      <c r="D88" s="99"/>
      <c r="E88" s="99"/>
      <c r="F88" s="99"/>
      <c r="G88" s="67"/>
      <c r="H88" s="68"/>
      <c r="I88" s="68"/>
      <c r="J88" s="68"/>
      <c r="K88" s="68"/>
      <c r="L88" s="68"/>
      <c r="M88" s="68"/>
      <c r="N88" s="69"/>
      <c r="O88" s="68"/>
      <c r="P88" s="68"/>
      <c r="Q88" s="69"/>
      <c r="R88" s="68"/>
      <c r="S88" s="68"/>
    </row>
    <row r="89" spans="1:19" s="70" customFormat="1" ht="96" customHeight="1" x14ac:dyDescent="0.25">
      <c r="A89" s="98" t="s">
        <v>89</v>
      </c>
      <c r="B89" s="98"/>
      <c r="C89" s="98"/>
      <c r="D89" s="98"/>
      <c r="E89" s="98"/>
      <c r="F89" s="98"/>
      <c r="G89" s="67"/>
      <c r="H89" s="68"/>
      <c r="I89" s="68"/>
      <c r="J89" s="68"/>
      <c r="K89" s="68"/>
      <c r="L89" s="68"/>
      <c r="M89" s="68"/>
      <c r="N89" s="69"/>
      <c r="O89" s="68"/>
      <c r="P89" s="68"/>
      <c r="Q89" s="69"/>
      <c r="R89" s="68"/>
      <c r="S89" s="68"/>
    </row>
    <row r="90" spans="1:19" s="70" customFormat="1" ht="8.25" customHeight="1" x14ac:dyDescent="0.25">
      <c r="A90" s="99"/>
      <c r="B90" s="99"/>
      <c r="C90" s="99"/>
      <c r="D90" s="99"/>
      <c r="E90" s="99"/>
      <c r="F90" s="99"/>
      <c r="G90" s="67"/>
      <c r="H90" s="68"/>
      <c r="I90" s="68"/>
      <c r="J90" s="68"/>
      <c r="K90" s="68"/>
      <c r="L90" s="68"/>
      <c r="M90" s="68"/>
      <c r="N90" s="69"/>
      <c r="O90" s="68"/>
      <c r="P90" s="68"/>
      <c r="Q90" s="69"/>
      <c r="R90" s="68"/>
      <c r="S90" s="68"/>
    </row>
    <row r="91" spans="1:19" s="70" customFormat="1" ht="33.75" customHeight="1" x14ac:dyDescent="0.25">
      <c r="A91" s="98" t="s">
        <v>76</v>
      </c>
      <c r="B91" s="98"/>
      <c r="C91" s="98"/>
      <c r="D91" s="98"/>
      <c r="E91" s="98"/>
      <c r="F91" s="98"/>
      <c r="G91" s="67"/>
      <c r="H91" s="68"/>
      <c r="I91" s="68"/>
      <c r="J91" s="68"/>
      <c r="K91" s="68"/>
      <c r="L91" s="68"/>
      <c r="M91" s="68"/>
      <c r="N91" s="69"/>
      <c r="O91" s="68"/>
      <c r="P91" s="68"/>
      <c r="Q91" s="69"/>
      <c r="R91" s="68"/>
      <c r="S91" s="68"/>
    </row>
    <row r="92" spans="1:19" x14ac:dyDescent="0.25">
      <c r="H92" s="68"/>
      <c r="I92" s="68"/>
      <c r="J92" s="68"/>
    </row>
  </sheetData>
  <sheetProtection algorithmName="SHA-512" hashValue="JLX8cbbtPnsrGdX7QQsOXarmwkyEMlv6ZsKqBnr8Puty8fRoaxPRPnMqm3dYm9NPSvn8NtmzD6NggizlYvvKQA==" saltValue="4d/YcxEJD1BJzltNgUv7SA==" spinCount="100000" sheet="1" selectLockedCells="1"/>
  <sortState ref="K11:O23">
    <sortCondition ref="K11"/>
  </sortState>
  <mergeCells count="41">
    <mergeCell ref="A90:F90"/>
    <mergeCell ref="A91:F91"/>
    <mergeCell ref="A75:F75"/>
    <mergeCell ref="A76:F76"/>
    <mergeCell ref="A84:F84"/>
    <mergeCell ref="A85:F85"/>
    <mergeCell ref="A86:F86"/>
    <mergeCell ref="A87:F87"/>
    <mergeCell ref="A88:F88"/>
    <mergeCell ref="A79:F79"/>
    <mergeCell ref="A80:F80"/>
    <mergeCell ref="A81:F81"/>
    <mergeCell ref="A82:F82"/>
    <mergeCell ref="A83:F83"/>
    <mergeCell ref="A73:F73"/>
    <mergeCell ref="A74:F74"/>
    <mergeCell ref="A77:F77"/>
    <mergeCell ref="A78:F78"/>
    <mergeCell ref="A89:F89"/>
    <mergeCell ref="F15:G15"/>
    <mergeCell ref="A72:F72"/>
    <mergeCell ref="A11:E11"/>
    <mergeCell ref="B33:D33"/>
    <mergeCell ref="B34:D34"/>
    <mergeCell ref="B35:D35"/>
    <mergeCell ref="F4:G4"/>
    <mergeCell ref="A1:G1"/>
    <mergeCell ref="F47:F50"/>
    <mergeCell ref="F24:G27"/>
    <mergeCell ref="B26:D26"/>
    <mergeCell ref="B27:D27"/>
    <mergeCell ref="B20:E20"/>
    <mergeCell ref="B21:D21"/>
    <mergeCell ref="B22:D22"/>
    <mergeCell ref="B23:E23"/>
    <mergeCell ref="B24:E24"/>
    <mergeCell ref="B25:D25"/>
    <mergeCell ref="F8:G8"/>
    <mergeCell ref="F6:G6"/>
    <mergeCell ref="F11:G11"/>
    <mergeCell ref="F13:G13"/>
  </mergeCells>
  <conditionalFormatting sqref="E27">
    <cfRule type="expression" dxfId="2" priority="26">
      <formula>#REF!&lt;0</formula>
    </cfRule>
  </conditionalFormatting>
  <conditionalFormatting sqref="F11:G15">
    <cfRule type="expression" dxfId="1" priority="27">
      <formula>$F$8=$I$6</formula>
    </cfRule>
  </conditionalFormatting>
  <conditionalFormatting sqref="F24:G27">
    <cfRule type="expression" dxfId="0" priority="1">
      <formula>$E$26&gt;0</formula>
    </cfRule>
  </conditionalFormatting>
  <dataValidations count="6">
    <dataValidation type="list" allowBlank="1" showInputMessage="1" showErrorMessage="1" sqref="F4">
      <formula1>$K$4:$K$7</formula1>
    </dataValidation>
    <dataValidation type="list" allowBlank="1" showInputMessage="1" showErrorMessage="1" sqref="F6">
      <formula1>$H$5:$H$6</formula1>
    </dataValidation>
    <dataValidation type="list" allowBlank="1" showInputMessage="1" showErrorMessage="1" sqref="F8:G8">
      <formula1>$I$5:$I$6</formula1>
    </dataValidation>
    <dataValidation type="list" allowBlank="1" showInputMessage="1" showErrorMessage="1" sqref="F11:G11">
      <formula1>IF($F$4=$K$4,$K$18:$K$19,$K$10:$K$22)</formula1>
    </dataValidation>
    <dataValidation type="list" allowBlank="1" showInputMessage="1" showErrorMessage="1" sqref="F13:G13">
      <formula1>IF(F11=K10,H21:H22,IF(F11=K14,H21:H22,IF(F11=K21,H8,IF(F11=K12,H8,IF(F11=K13,H8,IF(F11=K17,H11,IF(F11=K18,H10:H11,IF(F11=K19,H10:H11,H9:H11))))))))</formula1>
    </dataValidation>
    <dataValidation type="list" allowBlank="1" showInputMessage="1" showErrorMessage="1" sqref="F15:G15">
      <formula1>IF($F$11=$K$18,H15,IF($F$11=$K$19,H15,IF(F11=K10,H14:H16,IF(F11=K11,H14:H16,IF(F11=K16,H14:H16,IF(F11=K17,H14:H16,IF(F11=K18,H15,IF(F11=K19,H15,IF(F11=K20,H14:H15,H14:H15)))))))))</formula1>
    </dataValidation>
  </dataValidations>
  <hyperlinks>
    <hyperlink ref="A87" r:id="rId1" display="http://www.warnerpacific.edu/loans"/>
  </hyperlinks>
  <printOptions horizontalCentered="1" verticalCentered="1"/>
  <pageMargins left="0.45" right="0.45" top="0.5" bottom="0.5" header="0.3" footer="0.3"/>
  <pageSetup scale="87" fitToHeight="2" orientation="portrait" r:id="rId2"/>
  <rowBreaks count="1" manualBreakCount="1">
    <brk id="71" max="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Payment Worksheet</vt:lpstr>
      <vt:lpstr>BUILDING</vt:lpstr>
      <vt:lpstr>'Payment Worksheet'!Print_Area</vt:lpstr>
      <vt:lpstr>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Cook</dc:creator>
  <cp:lastModifiedBy>Bryan Cook</cp:lastModifiedBy>
  <cp:lastPrinted>2018-11-02T17:43:55Z</cp:lastPrinted>
  <dcterms:created xsi:type="dcterms:W3CDTF">2013-11-06T23:13:08Z</dcterms:created>
  <dcterms:modified xsi:type="dcterms:W3CDTF">2018-11-29T15:59:47Z</dcterms:modified>
</cp:coreProperties>
</file>